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WGroups\Agriculture\Faculty and Staff Folders\Bernhardt\Decision Tools\Enterprise Budgets\Dairy\2025 Version\"/>
    </mc:Choice>
  </mc:AlternateContent>
  <xr:revisionPtr revIDLastSave="0" documentId="13_ncr:1_{119CB7D5-549F-40A2-AFE5-F535A5888085}" xr6:coauthVersionLast="47" xr6:coauthVersionMax="47" xr10:uidLastSave="{00000000-0000-0000-0000-000000000000}"/>
  <bookViews>
    <workbookView xWindow="-110" yWindow="-110" windowWidth="19420" windowHeight="10300" tabRatio="916" xr2:uid="{00000000-000D-0000-FFFF-FFFF00000000}"/>
  </bookViews>
  <sheets>
    <sheet name="Title Page" sheetId="4" r:id="rId1"/>
    <sheet name="Enterprise Budget" sheetId="2" r:id="rId2"/>
    <sheet name="Fixed Cost" sheetId="17" r:id="rId3"/>
    <sheet name="Mature Cow Feed Cost" sheetId="22" r:id="rId4"/>
    <sheet name="Replacement Feed Costs" sheetId="23" r:id="rId5"/>
    <sheet name="Mailbox Price Calculator" sheetId="19" r:id="rId6"/>
    <sheet name="Sensitivity Analysis"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7" l="1"/>
  <c r="H25" i="17"/>
  <c r="F25" i="17"/>
  <c r="J22" i="17"/>
  <c r="H22" i="17"/>
  <c r="F22" i="17"/>
  <c r="J17" i="17"/>
  <c r="H17" i="17"/>
  <c r="F17" i="17"/>
  <c r="J11" i="17"/>
  <c r="H11" i="17"/>
  <c r="F11" i="17"/>
  <c r="G50" i="2"/>
  <c r="F50" i="2"/>
  <c r="E50" i="2"/>
  <c r="AB21" i="23"/>
  <c r="AC21" i="23" s="1"/>
  <c r="AM21" i="23" s="1"/>
  <c r="AN21" i="23" s="1"/>
  <c r="AB29" i="23"/>
  <c r="AC29" i="23" s="1"/>
  <c r="AM29" i="23" s="1"/>
  <c r="AN29" i="23" s="1"/>
  <c r="AB30" i="23"/>
  <c r="AC30" i="23" s="1"/>
  <c r="AM30" i="23" s="1"/>
  <c r="AN30" i="23" s="1"/>
  <c r="AB31" i="23"/>
  <c r="AC31" i="23" s="1"/>
  <c r="AM31" i="23" s="1"/>
  <c r="AN31" i="23" s="1"/>
  <c r="AB43" i="23"/>
  <c r="AC43" i="23" s="1"/>
  <c r="AM43" i="23" s="1"/>
  <c r="AN43" i="23" s="1"/>
  <c r="AB44" i="23"/>
  <c r="AC44" i="23" s="1"/>
  <c r="AM44" i="23" s="1"/>
  <c r="AN44" i="23" s="1"/>
  <c r="AB45" i="23"/>
  <c r="AC45" i="23" s="1"/>
  <c r="AM45" i="23" s="1"/>
  <c r="AN45" i="23" s="1"/>
  <c r="AB46" i="23"/>
  <c r="AC46" i="23" s="1"/>
  <c r="AM46" i="23" s="1"/>
  <c r="AN46" i="23" s="1"/>
  <c r="AB47" i="23"/>
  <c r="AC47" i="23" s="1"/>
  <c r="AM47" i="23" s="1"/>
  <c r="AN47" i="23" s="1"/>
  <c r="BN9" i="23"/>
  <c r="BO9" i="23"/>
  <c r="BP9" i="23"/>
  <c r="BQ9" i="23"/>
  <c r="BR9" i="23"/>
  <c r="BS9" i="23"/>
  <c r="BT9" i="23"/>
  <c r="BU9" i="23"/>
  <c r="BV9" i="23"/>
  <c r="BN10" i="23"/>
  <c r="BO10" i="23"/>
  <c r="BP10" i="23"/>
  <c r="BQ10" i="23"/>
  <c r="BR10" i="23"/>
  <c r="BS10" i="23"/>
  <c r="BT10" i="23"/>
  <c r="BU10" i="23"/>
  <c r="BV10" i="23"/>
  <c r="BN11" i="23"/>
  <c r="BO11" i="23"/>
  <c r="BP11" i="23"/>
  <c r="BQ11" i="23"/>
  <c r="BR11" i="23"/>
  <c r="BS11" i="23"/>
  <c r="BT11" i="23"/>
  <c r="BU11" i="23"/>
  <c r="BV11" i="23"/>
  <c r="BN12" i="23"/>
  <c r="BO12" i="23"/>
  <c r="BP12" i="23"/>
  <c r="BQ12" i="23"/>
  <c r="BR12" i="23"/>
  <c r="BS12" i="23"/>
  <c r="BT12" i="23"/>
  <c r="BU12" i="23"/>
  <c r="BV12" i="23"/>
  <c r="BN13" i="23"/>
  <c r="BO13" i="23"/>
  <c r="BP13" i="23"/>
  <c r="BQ13" i="23"/>
  <c r="BR13" i="23"/>
  <c r="BS13" i="23"/>
  <c r="BT13" i="23"/>
  <c r="BU13" i="23"/>
  <c r="BV13" i="23"/>
  <c r="BN14" i="23"/>
  <c r="BO14" i="23"/>
  <c r="BP14" i="23"/>
  <c r="BQ14" i="23"/>
  <c r="BR14" i="23"/>
  <c r="BS14" i="23"/>
  <c r="BT14" i="23"/>
  <c r="BU14" i="23"/>
  <c r="BV14" i="23"/>
  <c r="BN15" i="23"/>
  <c r="BO15" i="23"/>
  <c r="BP15" i="23"/>
  <c r="BQ15" i="23"/>
  <c r="BR15" i="23"/>
  <c r="BS15" i="23"/>
  <c r="BT15" i="23"/>
  <c r="BU15" i="23"/>
  <c r="BV15" i="23"/>
  <c r="BN16" i="23"/>
  <c r="BO16" i="23"/>
  <c r="BP16" i="23"/>
  <c r="BQ16" i="23"/>
  <c r="BR16" i="23"/>
  <c r="BS16" i="23"/>
  <c r="BT16" i="23"/>
  <c r="BU16" i="23"/>
  <c r="BV16" i="23"/>
  <c r="BN17" i="23"/>
  <c r="BO17" i="23"/>
  <c r="BP17" i="23"/>
  <c r="BQ17" i="23"/>
  <c r="BR17" i="23"/>
  <c r="BS17" i="23"/>
  <c r="BT17" i="23"/>
  <c r="BU17" i="23"/>
  <c r="BV17" i="23"/>
  <c r="BN18" i="23"/>
  <c r="BO18" i="23"/>
  <c r="BP18" i="23"/>
  <c r="BQ18" i="23"/>
  <c r="BR18" i="23"/>
  <c r="BS18" i="23"/>
  <c r="BT18" i="23"/>
  <c r="BU18" i="23"/>
  <c r="BV18" i="23"/>
  <c r="BN19" i="23"/>
  <c r="BO19" i="23"/>
  <c r="BP19" i="23"/>
  <c r="BQ19" i="23"/>
  <c r="BR19" i="23"/>
  <c r="BS19" i="23"/>
  <c r="BT19" i="23"/>
  <c r="BU19" i="23"/>
  <c r="BV19" i="23"/>
  <c r="BN20" i="23"/>
  <c r="BO20" i="23"/>
  <c r="BP20" i="23"/>
  <c r="BQ20" i="23"/>
  <c r="BR20" i="23"/>
  <c r="BS20" i="23"/>
  <c r="BT20" i="23"/>
  <c r="BU20" i="23"/>
  <c r="BV20" i="23"/>
  <c r="BN21" i="23"/>
  <c r="BO21" i="23"/>
  <c r="BP21" i="23"/>
  <c r="BQ21" i="23"/>
  <c r="BR21" i="23"/>
  <c r="BS21" i="23"/>
  <c r="BT21" i="23"/>
  <c r="BU21" i="23"/>
  <c r="BV21" i="23"/>
  <c r="BN22" i="23"/>
  <c r="BO22" i="23"/>
  <c r="BP22" i="23"/>
  <c r="BQ22" i="23"/>
  <c r="BR22" i="23"/>
  <c r="BS22" i="23"/>
  <c r="BT22" i="23"/>
  <c r="BU22" i="23"/>
  <c r="BV22" i="23"/>
  <c r="BN23" i="23"/>
  <c r="BO23" i="23"/>
  <c r="BP23" i="23"/>
  <c r="BQ23" i="23"/>
  <c r="BR23" i="23"/>
  <c r="BS23" i="23"/>
  <c r="BT23" i="23"/>
  <c r="BU23" i="23"/>
  <c r="BV23" i="23"/>
  <c r="BN24" i="23"/>
  <c r="BO24" i="23"/>
  <c r="BP24" i="23"/>
  <c r="BQ24" i="23"/>
  <c r="BR24" i="23"/>
  <c r="BS24" i="23"/>
  <c r="BT24" i="23"/>
  <c r="BU24" i="23"/>
  <c r="BV24" i="23"/>
  <c r="BN25" i="23"/>
  <c r="BO25" i="23"/>
  <c r="BP25" i="23"/>
  <c r="BQ25" i="23"/>
  <c r="BR25" i="23"/>
  <c r="BS25" i="23"/>
  <c r="BT25" i="23"/>
  <c r="BU25" i="23"/>
  <c r="BV25" i="23"/>
  <c r="BN26" i="23"/>
  <c r="BO26" i="23"/>
  <c r="BP26" i="23"/>
  <c r="BQ26" i="23"/>
  <c r="BR26" i="23"/>
  <c r="BS26" i="23"/>
  <c r="BT26" i="23"/>
  <c r="BU26" i="23"/>
  <c r="BV26" i="23"/>
  <c r="BN27" i="23"/>
  <c r="BO27" i="23"/>
  <c r="BP27" i="23"/>
  <c r="BQ27" i="23"/>
  <c r="BR27" i="23"/>
  <c r="BS27" i="23"/>
  <c r="BT27" i="23"/>
  <c r="BU27" i="23"/>
  <c r="BV27" i="23"/>
  <c r="BN28" i="23"/>
  <c r="BO28" i="23"/>
  <c r="BP28" i="23"/>
  <c r="BQ28" i="23"/>
  <c r="BR28" i="23"/>
  <c r="BS28" i="23"/>
  <c r="BT28" i="23"/>
  <c r="BU28" i="23"/>
  <c r="BV28" i="23"/>
  <c r="BN29" i="23"/>
  <c r="BO29" i="23"/>
  <c r="BP29" i="23"/>
  <c r="BQ29" i="23"/>
  <c r="BR29" i="23"/>
  <c r="BS29" i="23"/>
  <c r="BT29" i="23"/>
  <c r="BU29" i="23"/>
  <c r="BV29" i="23"/>
  <c r="BN30" i="23"/>
  <c r="BO30" i="23"/>
  <c r="BP30" i="23"/>
  <c r="BQ30" i="23"/>
  <c r="BR30" i="23"/>
  <c r="BS30" i="23"/>
  <c r="BT30" i="23"/>
  <c r="BU30" i="23"/>
  <c r="BV30" i="23"/>
  <c r="BN31" i="23"/>
  <c r="BO31" i="23"/>
  <c r="BP31" i="23"/>
  <c r="BQ31" i="23"/>
  <c r="BR31" i="23"/>
  <c r="BS31" i="23"/>
  <c r="BT31" i="23"/>
  <c r="BU31" i="23"/>
  <c r="BV31" i="23"/>
  <c r="BN32" i="23"/>
  <c r="BO32" i="23"/>
  <c r="BP32" i="23"/>
  <c r="BQ32" i="23"/>
  <c r="BR32" i="23"/>
  <c r="BS32" i="23"/>
  <c r="BT32" i="23"/>
  <c r="BU32" i="23"/>
  <c r="BV32" i="23"/>
  <c r="BN33" i="23"/>
  <c r="BO33" i="23"/>
  <c r="BP33" i="23"/>
  <c r="BQ33" i="23"/>
  <c r="BR33" i="23"/>
  <c r="BS33" i="23"/>
  <c r="BT33" i="23"/>
  <c r="BU33" i="23"/>
  <c r="BV33" i="23"/>
  <c r="BN34" i="23"/>
  <c r="BO34" i="23"/>
  <c r="BP34" i="23"/>
  <c r="BQ34" i="23"/>
  <c r="BR34" i="23"/>
  <c r="BS34" i="23"/>
  <c r="BT34" i="23"/>
  <c r="BU34" i="23"/>
  <c r="BV34" i="23"/>
  <c r="BN35" i="23"/>
  <c r="BO35" i="23"/>
  <c r="BP35" i="23"/>
  <c r="BQ35" i="23"/>
  <c r="BR35" i="23"/>
  <c r="BS35" i="23"/>
  <c r="BT35" i="23"/>
  <c r="BU35" i="23"/>
  <c r="BV35" i="23"/>
  <c r="BN36" i="23"/>
  <c r="BO36" i="23"/>
  <c r="BP36" i="23"/>
  <c r="BQ36" i="23"/>
  <c r="BR36" i="23"/>
  <c r="BS36" i="23"/>
  <c r="BT36" i="23"/>
  <c r="BU36" i="23"/>
  <c r="BV36" i="23"/>
  <c r="BN37" i="23"/>
  <c r="BO37" i="23"/>
  <c r="BP37" i="23"/>
  <c r="BQ37" i="23"/>
  <c r="BR37" i="23"/>
  <c r="BS37" i="23"/>
  <c r="BT37" i="23"/>
  <c r="BU37" i="23"/>
  <c r="BV37" i="23"/>
  <c r="BN38" i="23"/>
  <c r="BO38" i="23"/>
  <c r="BP38" i="23"/>
  <c r="BQ38" i="23"/>
  <c r="BR38" i="23"/>
  <c r="BS38" i="23"/>
  <c r="BT38" i="23"/>
  <c r="BU38" i="23"/>
  <c r="BV38" i="23"/>
  <c r="BN39" i="23"/>
  <c r="BO39" i="23"/>
  <c r="BP39" i="23"/>
  <c r="BQ39" i="23"/>
  <c r="BR39" i="23"/>
  <c r="BS39" i="23"/>
  <c r="BT39" i="23"/>
  <c r="BU39" i="23"/>
  <c r="BV39" i="23"/>
  <c r="BN40" i="23"/>
  <c r="BO40" i="23"/>
  <c r="BP40" i="23"/>
  <c r="BQ40" i="23"/>
  <c r="BR40" i="23"/>
  <c r="BS40" i="23"/>
  <c r="BT40" i="23"/>
  <c r="BU40" i="23"/>
  <c r="BV40" i="23"/>
  <c r="BN41" i="23"/>
  <c r="BO41" i="23"/>
  <c r="BP41" i="23"/>
  <c r="BQ41" i="23"/>
  <c r="BR41" i="23"/>
  <c r="BS41" i="23"/>
  <c r="BT41" i="23"/>
  <c r="BU41" i="23"/>
  <c r="BV41" i="23"/>
  <c r="BN42" i="23"/>
  <c r="BO42" i="23"/>
  <c r="BP42" i="23"/>
  <c r="BQ42" i="23"/>
  <c r="BR42" i="23"/>
  <c r="BS42" i="23"/>
  <c r="BT42" i="23"/>
  <c r="BU42" i="23"/>
  <c r="BV42" i="23"/>
  <c r="BN43" i="23"/>
  <c r="BO43" i="23"/>
  <c r="BP43" i="23"/>
  <c r="BQ43" i="23"/>
  <c r="BR43" i="23"/>
  <c r="BS43" i="23"/>
  <c r="BT43" i="23"/>
  <c r="BU43" i="23"/>
  <c r="BV43" i="23"/>
  <c r="BN44" i="23"/>
  <c r="BO44" i="23"/>
  <c r="BP44" i="23"/>
  <c r="BQ44" i="23"/>
  <c r="BR44" i="23"/>
  <c r="BS44" i="23"/>
  <c r="BT44" i="23"/>
  <c r="BU44" i="23"/>
  <c r="BV44" i="23"/>
  <c r="BN45" i="23"/>
  <c r="BO45" i="23"/>
  <c r="BP45" i="23"/>
  <c r="BQ45" i="23"/>
  <c r="BR45" i="23"/>
  <c r="BS45" i="23"/>
  <c r="BT45" i="23"/>
  <c r="BU45" i="23"/>
  <c r="BV45" i="23"/>
  <c r="BN46" i="23"/>
  <c r="BO46" i="23"/>
  <c r="BP46" i="23"/>
  <c r="BQ46" i="23"/>
  <c r="BR46" i="23"/>
  <c r="BS46" i="23"/>
  <c r="BT46" i="23"/>
  <c r="BU46" i="23"/>
  <c r="BV46" i="23"/>
  <c r="BN47" i="23"/>
  <c r="BO47" i="23"/>
  <c r="BP47" i="23"/>
  <c r="BQ47" i="23"/>
  <c r="BR47" i="23"/>
  <c r="BS47" i="23"/>
  <c r="BT47" i="23"/>
  <c r="BU47" i="23"/>
  <c r="BV47" i="23"/>
  <c r="BN48" i="23"/>
  <c r="BO48" i="23"/>
  <c r="BP48" i="23"/>
  <c r="BQ48" i="23"/>
  <c r="BR48" i="23"/>
  <c r="BS48" i="23"/>
  <c r="BT48" i="23"/>
  <c r="BU48" i="23"/>
  <c r="BV48" i="23"/>
  <c r="BN49" i="23"/>
  <c r="BO49" i="23"/>
  <c r="BP49" i="23"/>
  <c r="BQ49" i="23"/>
  <c r="BR49" i="23"/>
  <c r="BS49" i="23"/>
  <c r="BT49" i="23"/>
  <c r="BU49" i="23"/>
  <c r="BV49" i="23"/>
  <c r="BN50" i="23"/>
  <c r="BO50" i="23"/>
  <c r="BP50" i="23"/>
  <c r="BQ50" i="23"/>
  <c r="BR50" i="23"/>
  <c r="BS50" i="23"/>
  <c r="BT50" i="23"/>
  <c r="BU50" i="23"/>
  <c r="BV50" i="23"/>
  <c r="BN51" i="23"/>
  <c r="BO51" i="23"/>
  <c r="BP51" i="23"/>
  <c r="BQ51" i="23"/>
  <c r="BR51" i="23"/>
  <c r="BS51" i="23"/>
  <c r="BT51" i="23"/>
  <c r="BU51" i="23"/>
  <c r="BV51" i="23"/>
  <c r="BN52" i="23"/>
  <c r="BO52" i="23"/>
  <c r="BP52" i="23"/>
  <c r="BQ52" i="23"/>
  <c r="BR52" i="23"/>
  <c r="BS52" i="23"/>
  <c r="BT52" i="23"/>
  <c r="BU52" i="23"/>
  <c r="BV52" i="23"/>
  <c r="BN53" i="23"/>
  <c r="BO53" i="23"/>
  <c r="BP53" i="23"/>
  <c r="BQ53" i="23"/>
  <c r="BR53" i="23"/>
  <c r="BS53" i="23"/>
  <c r="BT53" i="23"/>
  <c r="BU53" i="23"/>
  <c r="BV53" i="23"/>
  <c r="BN54" i="23"/>
  <c r="BO54" i="23"/>
  <c r="BP54" i="23"/>
  <c r="BQ54" i="23"/>
  <c r="BR54" i="23"/>
  <c r="BS54" i="23"/>
  <c r="BT54" i="23"/>
  <c r="BU54" i="23"/>
  <c r="BV54" i="23"/>
  <c r="BN55" i="23"/>
  <c r="BO55" i="23"/>
  <c r="BP55" i="23"/>
  <c r="BQ55" i="23"/>
  <c r="BR55" i="23"/>
  <c r="BS55" i="23"/>
  <c r="BT55" i="23"/>
  <c r="BU55" i="23"/>
  <c r="BV55" i="23"/>
  <c r="BN56" i="23"/>
  <c r="BO56" i="23"/>
  <c r="BP56" i="23"/>
  <c r="BQ56" i="23"/>
  <c r="BR56" i="23"/>
  <c r="BS56" i="23"/>
  <c r="BT56" i="23"/>
  <c r="BU56" i="23"/>
  <c r="BV56" i="23"/>
  <c r="BN57" i="23"/>
  <c r="BO57" i="23"/>
  <c r="BP57" i="23"/>
  <c r="BQ57" i="23"/>
  <c r="BR57" i="23"/>
  <c r="BS57" i="23"/>
  <c r="BT57" i="23"/>
  <c r="BU57" i="23"/>
  <c r="BV57" i="23"/>
  <c r="BO8" i="23"/>
  <c r="BP8" i="23"/>
  <c r="BQ8" i="23"/>
  <c r="BR8" i="23"/>
  <c r="BS8" i="23"/>
  <c r="BT8" i="23"/>
  <c r="BU8" i="23"/>
  <c r="BV8" i="23"/>
  <c r="BN8" i="23"/>
  <c r="BD9" i="23"/>
  <c r="BE9" i="23"/>
  <c r="BF9" i="23"/>
  <c r="BG9" i="23"/>
  <c r="BH9" i="23"/>
  <c r="BI9" i="23"/>
  <c r="BJ9" i="23"/>
  <c r="BK9" i="23"/>
  <c r="BL9" i="23"/>
  <c r="BD10" i="23"/>
  <c r="BE10" i="23"/>
  <c r="BF10" i="23"/>
  <c r="BG10" i="23"/>
  <c r="BH10" i="23"/>
  <c r="BI10" i="23"/>
  <c r="BJ10" i="23"/>
  <c r="BK10" i="23"/>
  <c r="BL10" i="23"/>
  <c r="BD11" i="23"/>
  <c r="BE11" i="23"/>
  <c r="BF11" i="23"/>
  <c r="BG11" i="23"/>
  <c r="BH11" i="23"/>
  <c r="BI11" i="23"/>
  <c r="BJ11" i="23"/>
  <c r="BK11" i="23"/>
  <c r="BL11" i="23"/>
  <c r="BD12" i="23"/>
  <c r="BE12" i="23"/>
  <c r="BF12" i="23"/>
  <c r="BG12" i="23"/>
  <c r="BH12" i="23"/>
  <c r="BI12" i="23"/>
  <c r="BJ12" i="23"/>
  <c r="BK12" i="23"/>
  <c r="BL12" i="23"/>
  <c r="BD13" i="23"/>
  <c r="BE13" i="23"/>
  <c r="BF13" i="23"/>
  <c r="BG13" i="23"/>
  <c r="BH13" i="23"/>
  <c r="BI13" i="23"/>
  <c r="BJ13" i="23"/>
  <c r="BK13" i="23"/>
  <c r="BL13" i="23"/>
  <c r="BD14" i="23"/>
  <c r="BE14" i="23"/>
  <c r="BF14" i="23"/>
  <c r="BG14" i="23"/>
  <c r="BH14" i="23"/>
  <c r="BI14" i="23"/>
  <c r="BJ14" i="23"/>
  <c r="BK14" i="23"/>
  <c r="BL14" i="23"/>
  <c r="BD15" i="23"/>
  <c r="BE15" i="23"/>
  <c r="BF15" i="23"/>
  <c r="BG15" i="23"/>
  <c r="BH15" i="23"/>
  <c r="BI15" i="23"/>
  <c r="BJ15" i="23"/>
  <c r="BK15" i="23"/>
  <c r="BL15" i="23"/>
  <c r="BD16" i="23"/>
  <c r="BE16" i="23"/>
  <c r="BF16" i="23"/>
  <c r="BG16" i="23"/>
  <c r="BH16" i="23"/>
  <c r="BI16" i="23"/>
  <c r="BJ16" i="23"/>
  <c r="BK16" i="23"/>
  <c r="BL16" i="23"/>
  <c r="BD17" i="23"/>
  <c r="BE17" i="23"/>
  <c r="BF17" i="23"/>
  <c r="BG17" i="23"/>
  <c r="BH17" i="23"/>
  <c r="BI17" i="23"/>
  <c r="BJ17" i="23"/>
  <c r="BK17" i="23"/>
  <c r="BL17" i="23"/>
  <c r="BD18" i="23"/>
  <c r="BE18" i="23"/>
  <c r="BF18" i="23"/>
  <c r="BG18" i="23"/>
  <c r="BH18" i="23"/>
  <c r="BI18" i="23"/>
  <c r="BJ18" i="23"/>
  <c r="BK18" i="23"/>
  <c r="BL18" i="23"/>
  <c r="BD19" i="23"/>
  <c r="BE19" i="23"/>
  <c r="BF19" i="23"/>
  <c r="BG19" i="23"/>
  <c r="BH19" i="23"/>
  <c r="BI19" i="23"/>
  <c r="BJ19" i="23"/>
  <c r="BK19" i="23"/>
  <c r="BL19" i="23"/>
  <c r="BD20" i="23"/>
  <c r="BE20" i="23"/>
  <c r="BF20" i="23"/>
  <c r="BG20" i="23"/>
  <c r="BH20" i="23"/>
  <c r="BI20" i="23"/>
  <c r="BJ20" i="23"/>
  <c r="BK20" i="23"/>
  <c r="BL20" i="23"/>
  <c r="BD21" i="23"/>
  <c r="BE21" i="23"/>
  <c r="BF21" i="23"/>
  <c r="BG21" i="23"/>
  <c r="BH21" i="23"/>
  <c r="BI21" i="23"/>
  <c r="BJ21" i="23"/>
  <c r="BK21" i="23"/>
  <c r="BL21" i="23"/>
  <c r="BD22" i="23"/>
  <c r="BE22" i="23"/>
  <c r="BF22" i="23"/>
  <c r="BG22" i="23"/>
  <c r="BH22" i="23"/>
  <c r="BI22" i="23"/>
  <c r="BJ22" i="23"/>
  <c r="BK22" i="23"/>
  <c r="BL22" i="23"/>
  <c r="BD23" i="23"/>
  <c r="BE23" i="23"/>
  <c r="BF23" i="23"/>
  <c r="BG23" i="23"/>
  <c r="BH23" i="23"/>
  <c r="BI23" i="23"/>
  <c r="BJ23" i="23"/>
  <c r="BK23" i="23"/>
  <c r="BL23" i="23"/>
  <c r="BD24" i="23"/>
  <c r="BE24" i="23"/>
  <c r="BF24" i="23"/>
  <c r="BG24" i="23"/>
  <c r="BH24" i="23"/>
  <c r="BI24" i="23"/>
  <c r="BJ24" i="23"/>
  <c r="BK24" i="23"/>
  <c r="BL24" i="23"/>
  <c r="BD25" i="23"/>
  <c r="BE25" i="23"/>
  <c r="BF25" i="23"/>
  <c r="BG25" i="23"/>
  <c r="BH25" i="23"/>
  <c r="BI25" i="23"/>
  <c r="BJ25" i="23"/>
  <c r="BK25" i="23"/>
  <c r="BL25" i="23"/>
  <c r="BD26" i="23"/>
  <c r="BE26" i="23"/>
  <c r="BF26" i="23"/>
  <c r="BG26" i="23"/>
  <c r="BH26" i="23"/>
  <c r="BI26" i="23"/>
  <c r="BJ26" i="23"/>
  <c r="BK26" i="23"/>
  <c r="BL26" i="23"/>
  <c r="BD27" i="23"/>
  <c r="BE27" i="23"/>
  <c r="BF27" i="23"/>
  <c r="BG27" i="23"/>
  <c r="BH27" i="23"/>
  <c r="BI27" i="23"/>
  <c r="BJ27" i="23"/>
  <c r="BK27" i="23"/>
  <c r="BL27" i="23"/>
  <c r="BD28" i="23"/>
  <c r="BE28" i="23"/>
  <c r="BF28" i="23"/>
  <c r="BG28" i="23"/>
  <c r="BH28" i="23"/>
  <c r="BI28" i="23"/>
  <c r="BJ28" i="23"/>
  <c r="BK28" i="23"/>
  <c r="BL28" i="23"/>
  <c r="BD29" i="23"/>
  <c r="BE29" i="23"/>
  <c r="BF29" i="23"/>
  <c r="BG29" i="23"/>
  <c r="BH29" i="23"/>
  <c r="BI29" i="23"/>
  <c r="BJ29" i="23"/>
  <c r="BK29" i="23"/>
  <c r="BL29" i="23"/>
  <c r="BD30" i="23"/>
  <c r="BE30" i="23"/>
  <c r="BF30" i="23"/>
  <c r="BG30" i="23"/>
  <c r="BH30" i="23"/>
  <c r="BI30" i="23"/>
  <c r="BJ30" i="23"/>
  <c r="BK30" i="23"/>
  <c r="BL30" i="23"/>
  <c r="BD31" i="23"/>
  <c r="BE31" i="23"/>
  <c r="BF31" i="23"/>
  <c r="BG31" i="23"/>
  <c r="BH31" i="23"/>
  <c r="BI31" i="23"/>
  <c r="BJ31" i="23"/>
  <c r="BK31" i="23"/>
  <c r="BL31" i="23"/>
  <c r="BD32" i="23"/>
  <c r="BE32" i="23"/>
  <c r="BF32" i="23"/>
  <c r="BG32" i="23"/>
  <c r="BH32" i="23"/>
  <c r="BI32" i="23"/>
  <c r="BJ32" i="23"/>
  <c r="BK32" i="23"/>
  <c r="BL32" i="23"/>
  <c r="BD33" i="23"/>
  <c r="BE33" i="23"/>
  <c r="BF33" i="23"/>
  <c r="BG33" i="23"/>
  <c r="BH33" i="23"/>
  <c r="BI33" i="23"/>
  <c r="BJ33" i="23"/>
  <c r="BK33" i="23"/>
  <c r="BL33" i="23"/>
  <c r="BD34" i="23"/>
  <c r="BE34" i="23"/>
  <c r="BF34" i="23"/>
  <c r="BG34" i="23"/>
  <c r="BH34" i="23"/>
  <c r="BI34" i="23"/>
  <c r="BJ34" i="23"/>
  <c r="BK34" i="23"/>
  <c r="BL34" i="23"/>
  <c r="BD35" i="23"/>
  <c r="BE35" i="23"/>
  <c r="BF35" i="23"/>
  <c r="BG35" i="23"/>
  <c r="BH35" i="23"/>
  <c r="BI35" i="23"/>
  <c r="BJ35" i="23"/>
  <c r="BK35" i="23"/>
  <c r="BL35" i="23"/>
  <c r="BD36" i="23"/>
  <c r="BE36" i="23"/>
  <c r="BF36" i="23"/>
  <c r="BG36" i="23"/>
  <c r="BH36" i="23"/>
  <c r="BI36" i="23"/>
  <c r="BJ36" i="23"/>
  <c r="BK36" i="23"/>
  <c r="BL36" i="23"/>
  <c r="BD37" i="23"/>
  <c r="BE37" i="23"/>
  <c r="BF37" i="23"/>
  <c r="BG37" i="23"/>
  <c r="BH37" i="23"/>
  <c r="BI37" i="23"/>
  <c r="BJ37" i="23"/>
  <c r="BK37" i="23"/>
  <c r="BL37" i="23"/>
  <c r="BD38" i="23"/>
  <c r="BE38" i="23"/>
  <c r="BF38" i="23"/>
  <c r="BG38" i="23"/>
  <c r="BH38" i="23"/>
  <c r="BI38" i="23"/>
  <c r="BJ38" i="23"/>
  <c r="BK38" i="23"/>
  <c r="BL38" i="23"/>
  <c r="BD39" i="23"/>
  <c r="BE39" i="23"/>
  <c r="BF39" i="23"/>
  <c r="BG39" i="23"/>
  <c r="BH39" i="23"/>
  <c r="BI39" i="23"/>
  <c r="BJ39" i="23"/>
  <c r="BK39" i="23"/>
  <c r="BL39" i="23"/>
  <c r="BD40" i="23"/>
  <c r="BE40" i="23"/>
  <c r="BF40" i="23"/>
  <c r="BG40" i="23"/>
  <c r="BH40" i="23"/>
  <c r="BI40" i="23"/>
  <c r="BJ40" i="23"/>
  <c r="BK40" i="23"/>
  <c r="BL40" i="23"/>
  <c r="BD41" i="23"/>
  <c r="BE41" i="23"/>
  <c r="BF41" i="23"/>
  <c r="BG41" i="23"/>
  <c r="BH41" i="23"/>
  <c r="BI41" i="23"/>
  <c r="BJ41" i="23"/>
  <c r="BK41" i="23"/>
  <c r="BL41" i="23"/>
  <c r="BD42" i="23"/>
  <c r="BE42" i="23"/>
  <c r="BF42" i="23"/>
  <c r="BG42" i="23"/>
  <c r="BH42" i="23"/>
  <c r="BI42" i="23"/>
  <c r="BJ42" i="23"/>
  <c r="BK42" i="23"/>
  <c r="BL42" i="23"/>
  <c r="BD43" i="23"/>
  <c r="BE43" i="23"/>
  <c r="BF43" i="23"/>
  <c r="BG43" i="23"/>
  <c r="BH43" i="23"/>
  <c r="BI43" i="23"/>
  <c r="BJ43" i="23"/>
  <c r="BK43" i="23"/>
  <c r="BL43" i="23"/>
  <c r="BD44" i="23"/>
  <c r="BE44" i="23"/>
  <c r="BF44" i="23"/>
  <c r="BG44" i="23"/>
  <c r="BH44" i="23"/>
  <c r="BI44" i="23"/>
  <c r="BJ44" i="23"/>
  <c r="BK44" i="23"/>
  <c r="BL44" i="23"/>
  <c r="BD45" i="23"/>
  <c r="BE45" i="23"/>
  <c r="BF45" i="23"/>
  <c r="BG45" i="23"/>
  <c r="BH45" i="23"/>
  <c r="BI45" i="23"/>
  <c r="BJ45" i="23"/>
  <c r="BK45" i="23"/>
  <c r="BL45" i="23"/>
  <c r="BD46" i="23"/>
  <c r="BE46" i="23"/>
  <c r="BF46" i="23"/>
  <c r="BG46" i="23"/>
  <c r="BH46" i="23"/>
  <c r="BI46" i="23"/>
  <c r="BJ46" i="23"/>
  <c r="BK46" i="23"/>
  <c r="BL46" i="23"/>
  <c r="BD47" i="23"/>
  <c r="BE47" i="23"/>
  <c r="BF47" i="23"/>
  <c r="BG47" i="23"/>
  <c r="BH47" i="23"/>
  <c r="BI47" i="23"/>
  <c r="BJ47" i="23"/>
  <c r="BK47" i="23"/>
  <c r="BL47" i="23"/>
  <c r="BD48" i="23"/>
  <c r="BE48" i="23"/>
  <c r="BF48" i="23"/>
  <c r="BG48" i="23"/>
  <c r="BH48" i="23"/>
  <c r="BI48" i="23"/>
  <c r="BJ48" i="23"/>
  <c r="BK48" i="23"/>
  <c r="BL48" i="23"/>
  <c r="BD49" i="23"/>
  <c r="BE49" i="23"/>
  <c r="BF49" i="23"/>
  <c r="BG49" i="23"/>
  <c r="BH49" i="23"/>
  <c r="BI49" i="23"/>
  <c r="BJ49" i="23"/>
  <c r="BK49" i="23"/>
  <c r="BL49" i="23"/>
  <c r="BD50" i="23"/>
  <c r="BE50" i="23"/>
  <c r="BF50" i="23"/>
  <c r="BG50" i="23"/>
  <c r="BH50" i="23"/>
  <c r="BI50" i="23"/>
  <c r="BJ50" i="23"/>
  <c r="BK50" i="23"/>
  <c r="BL50" i="23"/>
  <c r="BD51" i="23"/>
  <c r="BE51" i="23"/>
  <c r="BF51" i="23"/>
  <c r="BG51" i="23"/>
  <c r="BH51" i="23"/>
  <c r="BI51" i="23"/>
  <c r="BJ51" i="23"/>
  <c r="BK51" i="23"/>
  <c r="BL51" i="23"/>
  <c r="BD52" i="23"/>
  <c r="BE52" i="23"/>
  <c r="BF52" i="23"/>
  <c r="BG52" i="23"/>
  <c r="BH52" i="23"/>
  <c r="BI52" i="23"/>
  <c r="BJ52" i="23"/>
  <c r="BK52" i="23"/>
  <c r="BL52" i="23"/>
  <c r="BD53" i="23"/>
  <c r="BE53" i="23"/>
  <c r="BF53" i="23"/>
  <c r="BG53" i="23"/>
  <c r="BH53" i="23"/>
  <c r="BI53" i="23"/>
  <c r="BJ53" i="23"/>
  <c r="BK53" i="23"/>
  <c r="BL53" i="23"/>
  <c r="BD54" i="23"/>
  <c r="BE54" i="23"/>
  <c r="BF54" i="23"/>
  <c r="BG54" i="23"/>
  <c r="BH54" i="23"/>
  <c r="BI54" i="23"/>
  <c r="BJ54" i="23"/>
  <c r="BK54" i="23"/>
  <c r="BL54" i="23"/>
  <c r="BD55" i="23"/>
  <c r="BE55" i="23"/>
  <c r="BF55" i="23"/>
  <c r="BG55" i="23"/>
  <c r="BH55" i="23"/>
  <c r="BI55" i="23"/>
  <c r="BJ55" i="23"/>
  <c r="BK55" i="23"/>
  <c r="BL55" i="23"/>
  <c r="BD56" i="23"/>
  <c r="BE56" i="23"/>
  <c r="BF56" i="23"/>
  <c r="BG56" i="23"/>
  <c r="BH56" i="23"/>
  <c r="BI56" i="23"/>
  <c r="BJ56" i="23"/>
  <c r="BK56" i="23"/>
  <c r="BL56" i="23"/>
  <c r="BD57" i="23"/>
  <c r="BE57" i="23"/>
  <c r="BF57" i="23"/>
  <c r="BG57" i="23"/>
  <c r="BH57" i="23"/>
  <c r="BI57" i="23"/>
  <c r="BJ57" i="23"/>
  <c r="BK57" i="23"/>
  <c r="BL57" i="23"/>
  <c r="BL8" i="23"/>
  <c r="BE8" i="23"/>
  <c r="BF8" i="23"/>
  <c r="BG8" i="23"/>
  <c r="BH8" i="23"/>
  <c r="BI8" i="23"/>
  <c r="BJ8" i="23"/>
  <c r="BK8" i="23"/>
  <c r="BD8" i="23"/>
  <c r="Q14" i="23"/>
  <c r="Q21" i="23"/>
  <c r="R21" i="23" s="1"/>
  <c r="Q23" i="23"/>
  <c r="Q28" i="23"/>
  <c r="Q29" i="23"/>
  <c r="Q30" i="23"/>
  <c r="R30" i="23" s="1"/>
  <c r="Q31" i="23"/>
  <c r="R31" i="23" s="1"/>
  <c r="Q32" i="23"/>
  <c r="R32" i="23" s="1"/>
  <c r="AB32" i="23" s="1"/>
  <c r="AC32" i="23" s="1"/>
  <c r="AM32" i="23" s="1"/>
  <c r="AN32" i="23" s="1"/>
  <c r="Q33" i="23"/>
  <c r="R33" i="23" s="1"/>
  <c r="AB33" i="23" s="1"/>
  <c r="AC33" i="23" s="1"/>
  <c r="AM33" i="23" s="1"/>
  <c r="AN33" i="23" s="1"/>
  <c r="Q34" i="23"/>
  <c r="R34" i="23" s="1"/>
  <c r="AB34" i="23" s="1"/>
  <c r="AC34" i="23" s="1"/>
  <c r="AM34" i="23" s="1"/>
  <c r="AN34" i="23" s="1"/>
  <c r="Q35" i="23"/>
  <c r="R35" i="23" s="1"/>
  <c r="AB35" i="23" s="1"/>
  <c r="AC35" i="23" s="1"/>
  <c r="AM35" i="23" s="1"/>
  <c r="AN35" i="23" s="1"/>
  <c r="Q36" i="23"/>
  <c r="R36" i="23" s="1"/>
  <c r="AB36" i="23" s="1"/>
  <c r="AC36" i="23" s="1"/>
  <c r="AM36" i="23" s="1"/>
  <c r="AN36" i="23" s="1"/>
  <c r="Q37" i="23"/>
  <c r="R37" i="23" s="1"/>
  <c r="AB37" i="23" s="1"/>
  <c r="AC37" i="23" s="1"/>
  <c r="AM37" i="23" s="1"/>
  <c r="AN37" i="23" s="1"/>
  <c r="Q38" i="23"/>
  <c r="R38" i="23" s="1"/>
  <c r="AB38" i="23" s="1"/>
  <c r="AC38" i="23" s="1"/>
  <c r="AM38" i="23" s="1"/>
  <c r="AN38" i="23" s="1"/>
  <c r="Q39" i="23"/>
  <c r="R39" i="23" s="1"/>
  <c r="AB39" i="23" s="1"/>
  <c r="AC39" i="23" s="1"/>
  <c r="AM39" i="23" s="1"/>
  <c r="AN39" i="23" s="1"/>
  <c r="Q40" i="23"/>
  <c r="R40" i="23" s="1"/>
  <c r="AB40" i="23" s="1"/>
  <c r="AC40" i="23" s="1"/>
  <c r="AM40" i="23" s="1"/>
  <c r="AN40" i="23" s="1"/>
  <c r="Q41" i="23"/>
  <c r="R41" i="23" s="1"/>
  <c r="AB41" i="23" s="1"/>
  <c r="AC41" i="23" s="1"/>
  <c r="AM41" i="23" s="1"/>
  <c r="AN41" i="23" s="1"/>
  <c r="Q42" i="23"/>
  <c r="R42" i="23" s="1"/>
  <c r="AB42" i="23" s="1"/>
  <c r="AC42" i="23" s="1"/>
  <c r="AM42" i="23" s="1"/>
  <c r="AN42" i="23" s="1"/>
  <c r="Q43" i="23"/>
  <c r="Q44" i="23"/>
  <c r="R44" i="23" s="1"/>
  <c r="Q45" i="23"/>
  <c r="R45" i="23" s="1"/>
  <c r="Q46" i="23"/>
  <c r="R46" i="23" s="1"/>
  <c r="Q47" i="23"/>
  <c r="R47" i="23" s="1"/>
  <c r="Q48" i="23"/>
  <c r="R48" i="23" s="1"/>
  <c r="AB48" i="23" s="1"/>
  <c r="AC48" i="23" s="1"/>
  <c r="AM48" i="23" s="1"/>
  <c r="AN48" i="23" s="1"/>
  <c r="Q49" i="23"/>
  <c r="R49" i="23" s="1"/>
  <c r="AB49" i="23" s="1"/>
  <c r="AC49" i="23" s="1"/>
  <c r="AM49" i="23" s="1"/>
  <c r="AN49" i="23" s="1"/>
  <c r="Q50" i="23"/>
  <c r="R50" i="23" s="1"/>
  <c r="AB50" i="23" s="1"/>
  <c r="AC50" i="23" s="1"/>
  <c r="AM50" i="23" s="1"/>
  <c r="AN50" i="23" s="1"/>
  <c r="Q51" i="23"/>
  <c r="R51" i="23" s="1"/>
  <c r="AB51" i="23" s="1"/>
  <c r="AC51" i="23" s="1"/>
  <c r="AM51" i="23" s="1"/>
  <c r="AN51" i="23" s="1"/>
  <c r="Q52" i="23"/>
  <c r="R52" i="23" s="1"/>
  <c r="AB52" i="23" s="1"/>
  <c r="AC52" i="23" s="1"/>
  <c r="AM52" i="23" s="1"/>
  <c r="AN52" i="23" s="1"/>
  <c r="Q53" i="23"/>
  <c r="R53" i="23" s="1"/>
  <c r="AB53" i="23" s="1"/>
  <c r="AC53" i="23" s="1"/>
  <c r="AM53" i="23" s="1"/>
  <c r="AN53" i="23" s="1"/>
  <c r="Q54" i="23"/>
  <c r="R54" i="23" s="1"/>
  <c r="AB54" i="23" s="1"/>
  <c r="AC54" i="23" s="1"/>
  <c r="AM54" i="23" s="1"/>
  <c r="AN54" i="23" s="1"/>
  <c r="Q55" i="23"/>
  <c r="R55" i="23" s="1"/>
  <c r="AB55" i="23" s="1"/>
  <c r="AC55" i="23" s="1"/>
  <c r="AM55" i="23" s="1"/>
  <c r="AN55" i="23" s="1"/>
  <c r="Q56" i="23"/>
  <c r="R56" i="23" s="1"/>
  <c r="AB56" i="23" s="1"/>
  <c r="AC56" i="23" s="1"/>
  <c r="AM56" i="23" s="1"/>
  <c r="AN56" i="23" s="1"/>
  <c r="Q57" i="23"/>
  <c r="R57" i="23" s="1"/>
  <c r="AB57" i="23" s="1"/>
  <c r="AC57" i="23" s="1"/>
  <c r="R28" i="23"/>
  <c r="AB28" i="23" s="1"/>
  <c r="AC28" i="23" s="1"/>
  <c r="AM28" i="23" s="1"/>
  <c r="AN28" i="23" s="1"/>
  <c r="R43" i="23"/>
  <c r="AT9" i="23"/>
  <c r="Q9" i="23" s="1"/>
  <c r="AU9" i="23"/>
  <c r="AV9" i="23"/>
  <c r="AW9" i="23"/>
  <c r="AX9" i="23"/>
  <c r="AY9" i="23"/>
  <c r="AZ9" i="23"/>
  <c r="BA9" i="23"/>
  <c r="BB9" i="23"/>
  <c r="AT10" i="23"/>
  <c r="Q10" i="23" s="1"/>
  <c r="AU10" i="23"/>
  <c r="AV10" i="23"/>
  <c r="AW10" i="23"/>
  <c r="AX10" i="23"/>
  <c r="AY10" i="23"/>
  <c r="AZ10" i="23"/>
  <c r="BA10" i="23"/>
  <c r="BB10" i="23"/>
  <c r="AT11" i="23"/>
  <c r="Q11" i="23" s="1"/>
  <c r="AU11" i="23"/>
  <c r="AV11" i="23"/>
  <c r="AW11" i="23"/>
  <c r="AX11" i="23"/>
  <c r="AY11" i="23"/>
  <c r="AZ11" i="23"/>
  <c r="BA11" i="23"/>
  <c r="BB11" i="23"/>
  <c r="AT12" i="23"/>
  <c r="Q12" i="23" s="1"/>
  <c r="AU12" i="23"/>
  <c r="AV12" i="23"/>
  <c r="AW12" i="23"/>
  <c r="AX12" i="23"/>
  <c r="AY12" i="23"/>
  <c r="AZ12" i="23"/>
  <c r="BA12" i="23"/>
  <c r="BB12" i="23"/>
  <c r="AT13" i="23"/>
  <c r="Q13" i="23" s="1"/>
  <c r="AU13" i="23"/>
  <c r="AV13" i="23"/>
  <c r="AW13" i="23"/>
  <c r="AX13" i="23"/>
  <c r="AY13" i="23"/>
  <c r="AZ13" i="23"/>
  <c r="BA13" i="23"/>
  <c r="BB13" i="23"/>
  <c r="AT14" i="23"/>
  <c r="AU14" i="23"/>
  <c r="AV14" i="23"/>
  <c r="AW14" i="23"/>
  <c r="AX14" i="23"/>
  <c r="AY14" i="23"/>
  <c r="AZ14" i="23"/>
  <c r="BA14" i="23"/>
  <c r="BB14" i="23"/>
  <c r="AT15" i="23"/>
  <c r="AU15" i="23"/>
  <c r="AV15" i="23"/>
  <c r="AW15" i="23"/>
  <c r="AX15" i="23"/>
  <c r="AY15" i="23"/>
  <c r="Q15" i="23" s="1"/>
  <c r="AZ15" i="23"/>
  <c r="BA15" i="23"/>
  <c r="BB15" i="23"/>
  <c r="AT16" i="23"/>
  <c r="AU16" i="23"/>
  <c r="AV16" i="23"/>
  <c r="AW16" i="23"/>
  <c r="AX16" i="23"/>
  <c r="AY16" i="23"/>
  <c r="Q16" i="23" s="1"/>
  <c r="AZ16" i="23"/>
  <c r="BA16" i="23"/>
  <c r="BB16" i="23"/>
  <c r="AT17" i="23"/>
  <c r="Q17" i="23" s="1"/>
  <c r="AU17" i="23"/>
  <c r="AV17" i="23"/>
  <c r="AW17" i="23"/>
  <c r="AX17" i="23"/>
  <c r="AY17" i="23"/>
  <c r="AZ17" i="23"/>
  <c r="BA17" i="23"/>
  <c r="BB17" i="23"/>
  <c r="AT18" i="23"/>
  <c r="Q18" i="23" s="1"/>
  <c r="AU18" i="23"/>
  <c r="AV18" i="23"/>
  <c r="AW18" i="23"/>
  <c r="AX18" i="23"/>
  <c r="AY18" i="23"/>
  <c r="AZ18" i="23"/>
  <c r="BA18" i="23"/>
  <c r="BB18" i="23"/>
  <c r="AT19" i="23"/>
  <c r="Q19" i="23" s="1"/>
  <c r="AU19" i="23"/>
  <c r="AV19" i="23"/>
  <c r="AW19" i="23"/>
  <c r="AX19" i="23"/>
  <c r="AY19" i="23"/>
  <c r="AZ19" i="23"/>
  <c r="BA19" i="23"/>
  <c r="BB19" i="23"/>
  <c r="AT20" i="23"/>
  <c r="Q20" i="23" s="1"/>
  <c r="AU20" i="23"/>
  <c r="AV20" i="23"/>
  <c r="AW20" i="23"/>
  <c r="AX20" i="23"/>
  <c r="AY20" i="23"/>
  <c r="AZ20" i="23"/>
  <c r="BA20" i="23"/>
  <c r="BB20" i="23"/>
  <c r="AT21" i="23"/>
  <c r="AU21" i="23"/>
  <c r="AV21" i="23"/>
  <c r="AW21" i="23"/>
  <c r="AX21" i="23"/>
  <c r="AY21" i="23"/>
  <c r="AZ21" i="23"/>
  <c r="BA21" i="23"/>
  <c r="BB21" i="23"/>
  <c r="AT22" i="23"/>
  <c r="AU22" i="23"/>
  <c r="AV22" i="23"/>
  <c r="AW22" i="23"/>
  <c r="AX22" i="23"/>
  <c r="AY22" i="23"/>
  <c r="Q22" i="23" s="1"/>
  <c r="AZ22" i="23"/>
  <c r="BA22" i="23"/>
  <c r="BB22" i="23"/>
  <c r="AT23" i="23"/>
  <c r="AU23" i="23"/>
  <c r="AV23" i="23"/>
  <c r="AW23" i="23"/>
  <c r="AX23" i="23"/>
  <c r="AY23" i="23"/>
  <c r="AZ23" i="23"/>
  <c r="BA23" i="23"/>
  <c r="BB23" i="23"/>
  <c r="AT24" i="23"/>
  <c r="AU24" i="23"/>
  <c r="AV24" i="23"/>
  <c r="AW24" i="23"/>
  <c r="AX24" i="23"/>
  <c r="AY24" i="23"/>
  <c r="Q24" i="23" s="1"/>
  <c r="AZ24" i="23"/>
  <c r="BA24" i="23"/>
  <c r="BB24" i="23"/>
  <c r="AT25" i="23"/>
  <c r="Q25" i="23" s="1"/>
  <c r="AU25" i="23"/>
  <c r="AV25" i="23"/>
  <c r="AW25" i="23"/>
  <c r="AX25" i="23"/>
  <c r="AY25" i="23"/>
  <c r="AZ25" i="23"/>
  <c r="BA25" i="23"/>
  <c r="BB25" i="23"/>
  <c r="AT26" i="23"/>
  <c r="Q26" i="23" s="1"/>
  <c r="AU26" i="23"/>
  <c r="AV26" i="23"/>
  <c r="AW26" i="23"/>
  <c r="AX26" i="23"/>
  <c r="AY26" i="23"/>
  <c r="AZ26" i="23"/>
  <c r="BA26" i="23"/>
  <c r="BB26" i="23"/>
  <c r="AT27" i="23"/>
  <c r="Q27" i="23" s="1"/>
  <c r="AU27" i="23"/>
  <c r="AV27" i="23"/>
  <c r="AW27" i="23"/>
  <c r="AX27" i="23"/>
  <c r="AY27" i="23"/>
  <c r="AZ27" i="23"/>
  <c r="BA27" i="23"/>
  <c r="BB27" i="23"/>
  <c r="AT28" i="23"/>
  <c r="AU28" i="23"/>
  <c r="AV28" i="23"/>
  <c r="AW28" i="23"/>
  <c r="AX28" i="23"/>
  <c r="AY28" i="23"/>
  <c r="AZ28" i="23"/>
  <c r="BA28" i="23"/>
  <c r="BB28" i="23"/>
  <c r="AT29" i="23"/>
  <c r="AU29" i="23"/>
  <c r="AV29" i="23"/>
  <c r="AW29" i="23"/>
  <c r="AX29" i="23"/>
  <c r="AY29" i="23"/>
  <c r="AZ29" i="23"/>
  <c r="BA29" i="23"/>
  <c r="BB29" i="23"/>
  <c r="AT30" i="23"/>
  <c r="AU30" i="23"/>
  <c r="AV30" i="23"/>
  <c r="AW30" i="23"/>
  <c r="AX30" i="23"/>
  <c r="AY30" i="23"/>
  <c r="AZ30" i="23"/>
  <c r="BA30" i="23"/>
  <c r="BB30" i="23"/>
  <c r="AT31" i="23"/>
  <c r="AU31" i="23"/>
  <c r="AV31" i="23"/>
  <c r="AW31" i="23"/>
  <c r="AX31" i="23"/>
  <c r="AY31" i="23"/>
  <c r="AZ31" i="23"/>
  <c r="BA31" i="23"/>
  <c r="BB31" i="23"/>
  <c r="AT32" i="23"/>
  <c r="AU32" i="23"/>
  <c r="AV32" i="23"/>
  <c r="AW32" i="23"/>
  <c r="AX32" i="23"/>
  <c r="AY32" i="23"/>
  <c r="AZ32" i="23"/>
  <c r="BA32" i="23"/>
  <c r="BB32" i="23"/>
  <c r="AT33" i="23"/>
  <c r="AU33" i="23"/>
  <c r="AV33" i="23"/>
  <c r="AW33" i="23"/>
  <c r="AX33" i="23"/>
  <c r="AY33" i="23"/>
  <c r="AZ33" i="23"/>
  <c r="BA33" i="23"/>
  <c r="BB33" i="23"/>
  <c r="AT34" i="23"/>
  <c r="AU34" i="23"/>
  <c r="AV34" i="23"/>
  <c r="AW34" i="23"/>
  <c r="AX34" i="23"/>
  <c r="AY34" i="23"/>
  <c r="AZ34" i="23"/>
  <c r="BA34" i="23"/>
  <c r="BB34" i="23"/>
  <c r="AT35" i="23"/>
  <c r="AU35" i="23"/>
  <c r="AV35" i="23"/>
  <c r="AW35" i="23"/>
  <c r="AX35" i="23"/>
  <c r="AY35" i="23"/>
  <c r="AZ35" i="23"/>
  <c r="BA35" i="23"/>
  <c r="BB35" i="23"/>
  <c r="AT36" i="23"/>
  <c r="AU36" i="23"/>
  <c r="AV36" i="23"/>
  <c r="AW36" i="23"/>
  <c r="AX36" i="23"/>
  <c r="AY36" i="23"/>
  <c r="AZ36" i="23"/>
  <c r="BA36" i="23"/>
  <c r="BB36" i="23"/>
  <c r="AT37" i="23"/>
  <c r="AU37" i="23"/>
  <c r="AV37" i="23"/>
  <c r="AW37" i="23"/>
  <c r="AX37" i="23"/>
  <c r="AY37" i="23"/>
  <c r="AZ37" i="23"/>
  <c r="BA37" i="23"/>
  <c r="BB37" i="23"/>
  <c r="AT38" i="23"/>
  <c r="AU38" i="23"/>
  <c r="AV38" i="23"/>
  <c r="AW38" i="23"/>
  <c r="AX38" i="23"/>
  <c r="AY38" i="23"/>
  <c r="AZ38" i="23"/>
  <c r="BA38" i="23"/>
  <c r="BB38" i="23"/>
  <c r="AT39" i="23"/>
  <c r="AU39" i="23"/>
  <c r="AV39" i="23"/>
  <c r="AW39" i="23"/>
  <c r="AX39" i="23"/>
  <c r="AY39" i="23"/>
  <c r="AZ39" i="23"/>
  <c r="BA39" i="23"/>
  <c r="BB39" i="23"/>
  <c r="AT40" i="23"/>
  <c r="AU40" i="23"/>
  <c r="AV40" i="23"/>
  <c r="AW40" i="23"/>
  <c r="AX40" i="23"/>
  <c r="AY40" i="23"/>
  <c r="AZ40" i="23"/>
  <c r="BA40" i="23"/>
  <c r="BB40" i="23"/>
  <c r="AT41" i="23"/>
  <c r="AU41" i="23"/>
  <c r="AV41" i="23"/>
  <c r="AW41" i="23"/>
  <c r="AX41" i="23"/>
  <c r="AY41" i="23"/>
  <c r="AZ41" i="23"/>
  <c r="BA41" i="23"/>
  <c r="BB41" i="23"/>
  <c r="AT42" i="23"/>
  <c r="AU42" i="23"/>
  <c r="AV42" i="23"/>
  <c r="AW42" i="23"/>
  <c r="AX42" i="23"/>
  <c r="AY42" i="23"/>
  <c r="AZ42" i="23"/>
  <c r="BA42" i="23"/>
  <c r="BB42" i="23"/>
  <c r="AT43" i="23"/>
  <c r="AU43" i="23"/>
  <c r="AV43" i="23"/>
  <c r="AW43" i="23"/>
  <c r="AX43" i="23"/>
  <c r="AY43" i="23"/>
  <c r="AZ43" i="23"/>
  <c r="BA43" i="23"/>
  <c r="BB43" i="23"/>
  <c r="AT44" i="23"/>
  <c r="AU44" i="23"/>
  <c r="AV44" i="23"/>
  <c r="AW44" i="23"/>
  <c r="AX44" i="23"/>
  <c r="AY44" i="23"/>
  <c r="AZ44" i="23"/>
  <c r="BA44" i="23"/>
  <c r="BB44" i="23"/>
  <c r="AT45" i="23"/>
  <c r="AU45" i="23"/>
  <c r="AV45" i="23"/>
  <c r="AW45" i="23"/>
  <c r="AX45" i="23"/>
  <c r="AY45" i="23"/>
  <c r="AZ45" i="23"/>
  <c r="BA45" i="23"/>
  <c r="BB45" i="23"/>
  <c r="AT46" i="23"/>
  <c r="AU46" i="23"/>
  <c r="AV46" i="23"/>
  <c r="AW46" i="23"/>
  <c r="AX46" i="23"/>
  <c r="AY46" i="23"/>
  <c r="AZ46" i="23"/>
  <c r="BA46" i="23"/>
  <c r="BB46" i="23"/>
  <c r="AT47" i="23"/>
  <c r="AU47" i="23"/>
  <c r="AV47" i="23"/>
  <c r="AW47" i="23"/>
  <c r="AX47" i="23"/>
  <c r="AY47" i="23"/>
  <c r="AZ47" i="23"/>
  <c r="BA47" i="23"/>
  <c r="BB47" i="23"/>
  <c r="AT48" i="23"/>
  <c r="AU48" i="23"/>
  <c r="AV48" i="23"/>
  <c r="AW48" i="23"/>
  <c r="AX48" i="23"/>
  <c r="AY48" i="23"/>
  <c r="AZ48" i="23"/>
  <c r="BA48" i="23"/>
  <c r="BB48" i="23"/>
  <c r="AT49" i="23"/>
  <c r="AU49" i="23"/>
  <c r="AV49" i="23"/>
  <c r="AW49" i="23"/>
  <c r="AX49" i="23"/>
  <c r="AY49" i="23"/>
  <c r="AZ49" i="23"/>
  <c r="BA49" i="23"/>
  <c r="BB49" i="23"/>
  <c r="AT50" i="23"/>
  <c r="AU50" i="23"/>
  <c r="AV50" i="23"/>
  <c r="AW50" i="23"/>
  <c r="AX50" i="23"/>
  <c r="AY50" i="23"/>
  <c r="AZ50" i="23"/>
  <c r="BA50" i="23"/>
  <c r="BB50" i="23"/>
  <c r="AT51" i="23"/>
  <c r="AU51" i="23"/>
  <c r="AV51" i="23"/>
  <c r="AW51" i="23"/>
  <c r="AX51" i="23"/>
  <c r="AY51" i="23"/>
  <c r="AZ51" i="23"/>
  <c r="BA51" i="23"/>
  <c r="BB51" i="23"/>
  <c r="AT52" i="23"/>
  <c r="AU52" i="23"/>
  <c r="AV52" i="23"/>
  <c r="AW52" i="23"/>
  <c r="AX52" i="23"/>
  <c r="AY52" i="23"/>
  <c r="AZ52" i="23"/>
  <c r="BA52" i="23"/>
  <c r="BB52" i="23"/>
  <c r="AT53" i="23"/>
  <c r="AU53" i="23"/>
  <c r="AV53" i="23"/>
  <c r="AW53" i="23"/>
  <c r="AX53" i="23"/>
  <c r="AY53" i="23"/>
  <c r="AZ53" i="23"/>
  <c r="BA53" i="23"/>
  <c r="BB53" i="23"/>
  <c r="AT54" i="23"/>
  <c r="AU54" i="23"/>
  <c r="AV54" i="23"/>
  <c r="AW54" i="23"/>
  <c r="AX54" i="23"/>
  <c r="AY54" i="23"/>
  <c r="AZ54" i="23"/>
  <c r="BA54" i="23"/>
  <c r="BB54" i="23"/>
  <c r="AT55" i="23"/>
  <c r="AU55" i="23"/>
  <c r="AV55" i="23"/>
  <c r="AW55" i="23"/>
  <c r="AX55" i="23"/>
  <c r="AY55" i="23"/>
  <c r="AZ55" i="23"/>
  <c r="BA55" i="23"/>
  <c r="BB55" i="23"/>
  <c r="AT56" i="23"/>
  <c r="AU56" i="23"/>
  <c r="AV56" i="23"/>
  <c r="AW56" i="23"/>
  <c r="AX56" i="23"/>
  <c r="AY56" i="23"/>
  <c r="AZ56" i="23"/>
  <c r="BA56" i="23"/>
  <c r="BB56" i="23"/>
  <c r="AT57" i="23"/>
  <c r="AU57" i="23"/>
  <c r="AV57" i="23"/>
  <c r="AW57" i="23"/>
  <c r="AX57" i="23"/>
  <c r="AY57" i="23"/>
  <c r="AZ57" i="23"/>
  <c r="BA57" i="23"/>
  <c r="BB57" i="23"/>
  <c r="AU8" i="23"/>
  <c r="AV8" i="23"/>
  <c r="AW8" i="23"/>
  <c r="AX8" i="23"/>
  <c r="AY8" i="23"/>
  <c r="AZ8" i="23"/>
  <c r="BA8" i="23"/>
  <c r="BB8" i="23"/>
  <c r="AT8" i="23"/>
  <c r="Q8" i="23" s="1"/>
  <c r="R16" i="22"/>
  <c r="R17" i="22"/>
  <c r="R18" i="22"/>
  <c r="R19" i="22"/>
  <c r="R20" i="22"/>
  <c r="R21" i="22"/>
  <c r="R22" i="22"/>
  <c r="R23" i="22"/>
  <c r="R24" i="22"/>
  <c r="R25" i="22"/>
  <c r="R26" i="22"/>
  <c r="R27" i="22"/>
  <c r="R28" i="22"/>
  <c r="R29" i="22"/>
  <c r="R30" i="22"/>
  <c r="R31" i="22"/>
  <c r="R32" i="22"/>
  <c r="R33" i="22"/>
  <c r="R34" i="22"/>
  <c r="R35" i="22"/>
  <c r="R36" i="22"/>
  <c r="R37" i="22"/>
  <c r="R38" i="22"/>
  <c r="R39" i="22"/>
  <c r="R40" i="22"/>
  <c r="R41" i="22"/>
  <c r="R42" i="22"/>
  <c r="R43" i="22"/>
  <c r="R44" i="22"/>
  <c r="R45" i="22"/>
  <c r="R46" i="22"/>
  <c r="R47" i="22"/>
  <c r="R48" i="22"/>
  <c r="R49" i="22"/>
  <c r="R50" i="22"/>
  <c r="R51" i="22"/>
  <c r="R52" i="22"/>
  <c r="R53" i="22"/>
  <c r="R54" i="22"/>
  <c r="R55" i="22"/>
  <c r="R6" i="22"/>
  <c r="N7" i="22"/>
  <c r="N8" i="22"/>
  <c r="N9" i="22"/>
  <c r="N10" i="22"/>
  <c r="N12" i="22"/>
  <c r="N13" i="22"/>
  <c r="N15" i="22"/>
  <c r="N16" i="22"/>
  <c r="N17" i="22"/>
  <c r="N18" i="22"/>
  <c r="N19" i="22"/>
  <c r="N20" i="22"/>
  <c r="N21" i="22"/>
  <c r="N22" i="22"/>
  <c r="N23" i="22"/>
  <c r="N24" i="22"/>
  <c r="N25" i="22"/>
  <c r="N26" i="22"/>
  <c r="N27" i="22"/>
  <c r="N28" i="22"/>
  <c r="N29" i="22"/>
  <c r="N30" i="22"/>
  <c r="N31" i="22"/>
  <c r="N32" i="22"/>
  <c r="N33" i="22"/>
  <c r="N34" i="22"/>
  <c r="N35" i="22"/>
  <c r="N36" i="22"/>
  <c r="N37" i="22"/>
  <c r="N38" i="22"/>
  <c r="N39" i="22"/>
  <c r="N40" i="22"/>
  <c r="N41" i="22"/>
  <c r="N42" i="22"/>
  <c r="N43" i="22"/>
  <c r="N44" i="22"/>
  <c r="N45" i="22"/>
  <c r="N46" i="22"/>
  <c r="N47" i="22"/>
  <c r="N48" i="22"/>
  <c r="N49" i="22"/>
  <c r="N50" i="22"/>
  <c r="N51" i="22"/>
  <c r="N52" i="22"/>
  <c r="N53" i="22"/>
  <c r="N54" i="22"/>
  <c r="N55" i="22"/>
  <c r="N6" i="22"/>
  <c r="J16" i="22"/>
  <c r="J17" i="22"/>
  <c r="J18" i="22"/>
  <c r="J19" i="22"/>
  <c r="J20" i="22"/>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S4" i="22"/>
  <c r="R7" i="22" s="1"/>
  <c r="O4" i="22"/>
  <c r="N11" i="22" s="1"/>
  <c r="K4" i="22"/>
  <c r="J7" i="22" s="1"/>
  <c r="AM57" i="23"/>
  <c r="AN57" i="23" s="1"/>
  <c r="R29" i="23"/>
  <c r="AD3" i="23"/>
  <c r="S3" i="23"/>
  <c r="H3" i="23"/>
  <c r="AB7" i="22"/>
  <c r="AC7" i="22"/>
  <c r="AD7" i="22"/>
  <c r="AF7" i="22"/>
  <c r="AG7" i="22"/>
  <c r="AH7" i="22"/>
  <c r="AB8" i="22"/>
  <c r="AC8" i="22"/>
  <c r="AD8" i="22"/>
  <c r="AF8" i="22"/>
  <c r="AG8" i="22"/>
  <c r="AH8" i="22"/>
  <c r="AB9" i="22"/>
  <c r="AC9" i="22"/>
  <c r="AD9" i="22"/>
  <c r="AF9" i="22"/>
  <c r="AG9" i="22"/>
  <c r="AH9" i="22"/>
  <c r="AB10" i="22"/>
  <c r="AC10" i="22"/>
  <c r="AD10" i="22"/>
  <c r="AF10" i="22"/>
  <c r="AG10" i="22"/>
  <c r="AH10" i="22"/>
  <c r="AB11" i="22"/>
  <c r="AC11" i="22"/>
  <c r="AD11" i="22"/>
  <c r="AF11" i="22"/>
  <c r="AG11" i="22"/>
  <c r="AH11" i="22"/>
  <c r="AB12" i="22"/>
  <c r="AC12" i="22"/>
  <c r="AD12" i="22"/>
  <c r="AF12" i="22"/>
  <c r="AG12" i="22"/>
  <c r="AH12" i="22"/>
  <c r="AB13" i="22"/>
  <c r="AC13" i="22"/>
  <c r="AD13" i="22"/>
  <c r="AF13" i="22"/>
  <c r="AG13" i="22"/>
  <c r="AH13" i="22"/>
  <c r="AB14" i="22"/>
  <c r="AC14" i="22"/>
  <c r="AD14" i="22"/>
  <c r="AF14" i="22"/>
  <c r="AG14" i="22"/>
  <c r="AH14" i="22"/>
  <c r="AB15" i="22"/>
  <c r="AC15" i="22"/>
  <c r="AD15" i="22"/>
  <c r="AF15" i="22"/>
  <c r="AG15" i="22"/>
  <c r="AH15" i="22"/>
  <c r="AB16" i="22"/>
  <c r="AC16" i="22"/>
  <c r="AD16" i="22"/>
  <c r="AF16" i="22"/>
  <c r="AG16" i="22"/>
  <c r="AH16" i="22"/>
  <c r="AB17" i="22"/>
  <c r="AC17" i="22"/>
  <c r="AD17" i="22"/>
  <c r="AF17" i="22"/>
  <c r="AG17" i="22"/>
  <c r="AH17" i="22"/>
  <c r="AB18" i="22"/>
  <c r="AC18" i="22"/>
  <c r="AD18" i="22"/>
  <c r="AF18" i="22"/>
  <c r="AG18" i="22"/>
  <c r="AH18" i="22"/>
  <c r="AB19" i="22"/>
  <c r="AC19" i="22"/>
  <c r="AD19" i="22"/>
  <c r="AF19" i="22"/>
  <c r="AG19" i="22"/>
  <c r="AH19" i="22"/>
  <c r="AB20" i="22"/>
  <c r="AC20" i="22"/>
  <c r="AD20" i="22"/>
  <c r="AF20" i="22"/>
  <c r="AG20" i="22"/>
  <c r="AH20" i="22"/>
  <c r="AB21" i="22"/>
  <c r="AC21" i="22"/>
  <c r="AD21" i="22"/>
  <c r="AF21" i="22"/>
  <c r="AG21" i="22"/>
  <c r="AH21" i="22"/>
  <c r="AB22" i="22"/>
  <c r="AC22" i="22"/>
  <c r="AD22" i="22"/>
  <c r="AF22" i="22"/>
  <c r="AG22" i="22"/>
  <c r="AH22" i="22"/>
  <c r="AB23" i="22"/>
  <c r="AC23" i="22"/>
  <c r="AD23" i="22"/>
  <c r="AF23" i="22"/>
  <c r="AG23" i="22"/>
  <c r="AH23" i="22"/>
  <c r="AB24" i="22"/>
  <c r="AC24" i="22"/>
  <c r="AD24" i="22"/>
  <c r="AF24" i="22"/>
  <c r="AG24" i="22"/>
  <c r="AH24" i="22"/>
  <c r="AB25" i="22"/>
  <c r="AC25" i="22"/>
  <c r="AD25" i="22"/>
  <c r="AF25" i="22"/>
  <c r="AG25" i="22"/>
  <c r="AH25" i="22"/>
  <c r="AB26" i="22"/>
  <c r="AC26" i="22"/>
  <c r="AD26" i="22"/>
  <c r="AF26" i="22"/>
  <c r="AG26" i="22"/>
  <c r="AH26" i="22"/>
  <c r="AB27" i="22"/>
  <c r="AC27" i="22"/>
  <c r="AD27" i="22"/>
  <c r="AF27" i="22"/>
  <c r="AG27" i="22"/>
  <c r="AH27" i="22"/>
  <c r="AB28" i="22"/>
  <c r="AC28" i="22"/>
  <c r="AD28" i="22"/>
  <c r="AF28" i="22"/>
  <c r="AG28" i="22"/>
  <c r="AH28" i="22"/>
  <c r="AB29" i="22"/>
  <c r="AC29" i="22"/>
  <c r="AD29" i="22"/>
  <c r="AF29" i="22"/>
  <c r="AG29" i="22"/>
  <c r="AH29" i="22"/>
  <c r="AB30" i="22"/>
  <c r="AC30" i="22"/>
  <c r="AD30" i="22"/>
  <c r="AF30" i="22"/>
  <c r="AG30" i="22"/>
  <c r="AH30" i="22"/>
  <c r="AB31" i="22"/>
  <c r="AC31" i="22"/>
  <c r="AD31" i="22"/>
  <c r="AF31" i="22"/>
  <c r="AG31" i="22"/>
  <c r="AH31" i="22"/>
  <c r="AB32" i="22"/>
  <c r="AC32" i="22"/>
  <c r="AD32" i="22"/>
  <c r="AF32" i="22"/>
  <c r="AG32" i="22"/>
  <c r="AH32" i="22"/>
  <c r="AB33" i="22"/>
  <c r="AC33" i="22"/>
  <c r="AD33" i="22"/>
  <c r="AF33" i="22"/>
  <c r="AG33" i="22"/>
  <c r="AH33" i="22"/>
  <c r="AB34" i="22"/>
  <c r="AC34" i="22"/>
  <c r="AD34" i="22"/>
  <c r="AF34" i="22"/>
  <c r="AG34" i="22"/>
  <c r="AH34" i="22"/>
  <c r="AB35" i="22"/>
  <c r="AC35" i="22"/>
  <c r="AD35" i="22"/>
  <c r="AF35" i="22"/>
  <c r="AG35" i="22"/>
  <c r="AH35" i="22"/>
  <c r="AB36" i="22"/>
  <c r="AC36" i="22"/>
  <c r="AD36" i="22"/>
  <c r="AF36" i="22"/>
  <c r="AG36" i="22"/>
  <c r="AH36" i="22"/>
  <c r="AB37" i="22"/>
  <c r="AC37" i="22"/>
  <c r="AD37" i="22"/>
  <c r="AF37" i="22"/>
  <c r="AG37" i="22"/>
  <c r="AH37" i="22"/>
  <c r="AB38" i="22"/>
  <c r="AC38" i="22"/>
  <c r="AD38" i="22"/>
  <c r="AF38" i="22"/>
  <c r="AG38" i="22"/>
  <c r="AH38" i="22"/>
  <c r="AB39" i="22"/>
  <c r="AC39" i="22"/>
  <c r="AD39" i="22"/>
  <c r="AF39" i="22"/>
  <c r="AG39" i="22"/>
  <c r="AH39" i="22"/>
  <c r="AB40" i="22"/>
  <c r="AC40" i="22"/>
  <c r="AD40" i="22"/>
  <c r="AF40" i="22"/>
  <c r="AG40" i="22"/>
  <c r="AH40" i="22"/>
  <c r="AB41" i="22"/>
  <c r="AC41" i="22"/>
  <c r="AD41" i="22"/>
  <c r="AF41" i="22"/>
  <c r="AG41" i="22"/>
  <c r="AH41" i="22"/>
  <c r="AB42" i="22"/>
  <c r="AC42" i="22"/>
  <c r="AD42" i="22"/>
  <c r="AF42" i="22"/>
  <c r="AG42" i="22"/>
  <c r="AH42" i="22"/>
  <c r="AB43" i="22"/>
  <c r="AC43" i="22"/>
  <c r="AD43" i="22"/>
  <c r="AF43" i="22"/>
  <c r="AG43" i="22"/>
  <c r="AH43" i="22"/>
  <c r="AB44" i="22"/>
  <c r="AC44" i="22"/>
  <c r="AD44" i="22"/>
  <c r="AF44" i="22"/>
  <c r="AG44" i="22"/>
  <c r="AH44" i="22"/>
  <c r="AB45" i="22"/>
  <c r="AC45" i="22"/>
  <c r="AD45" i="22"/>
  <c r="AF45" i="22"/>
  <c r="AG45" i="22"/>
  <c r="AH45" i="22"/>
  <c r="AB46" i="22"/>
  <c r="AC46" i="22"/>
  <c r="AD46" i="22"/>
  <c r="AF46" i="22"/>
  <c r="AG46" i="22"/>
  <c r="AH46" i="22"/>
  <c r="AB47" i="22"/>
  <c r="AC47" i="22"/>
  <c r="AD47" i="22"/>
  <c r="AF47" i="22"/>
  <c r="AG47" i="22"/>
  <c r="AH47" i="22"/>
  <c r="AB48" i="22"/>
  <c r="AC48" i="22"/>
  <c r="AD48" i="22"/>
  <c r="AF48" i="22"/>
  <c r="AG48" i="22"/>
  <c r="AH48" i="22"/>
  <c r="AB49" i="22"/>
  <c r="AC49" i="22"/>
  <c r="AD49" i="22"/>
  <c r="AF49" i="22"/>
  <c r="AG49" i="22"/>
  <c r="AH49" i="22"/>
  <c r="AB50" i="22"/>
  <c r="AC50" i="22"/>
  <c r="AD50" i="22"/>
  <c r="AF50" i="22"/>
  <c r="AG50" i="22"/>
  <c r="AH50" i="22"/>
  <c r="AB51" i="22"/>
  <c r="AC51" i="22"/>
  <c r="AD51" i="22"/>
  <c r="AF51" i="22"/>
  <c r="AG51" i="22"/>
  <c r="AH51" i="22"/>
  <c r="AB52" i="22"/>
  <c r="AC52" i="22"/>
  <c r="AD52" i="22"/>
  <c r="AF52" i="22"/>
  <c r="AG52" i="22"/>
  <c r="AH52" i="22"/>
  <c r="AB53" i="22"/>
  <c r="AC53" i="22"/>
  <c r="AD53" i="22"/>
  <c r="AF53" i="22"/>
  <c r="AG53" i="22"/>
  <c r="AH53" i="22"/>
  <c r="AB54" i="22"/>
  <c r="AC54" i="22"/>
  <c r="AD54" i="22"/>
  <c r="AF54" i="22"/>
  <c r="AG54" i="22"/>
  <c r="AH54" i="22"/>
  <c r="AB55" i="22"/>
  <c r="AC55" i="22"/>
  <c r="AD55" i="22"/>
  <c r="AF55" i="22"/>
  <c r="AG55" i="22"/>
  <c r="AH55" i="22"/>
  <c r="AH6" i="22"/>
  <c r="AG6" i="22"/>
  <c r="AF6" i="22"/>
  <c r="AC6" i="22"/>
  <c r="AD6" i="22"/>
  <c r="AB6" i="22"/>
  <c r="E94" i="2"/>
  <c r="N14" i="22" l="1"/>
  <c r="R9" i="22"/>
  <c r="R20" i="23"/>
  <c r="AB20" i="23" s="1"/>
  <c r="AC20" i="23" s="1"/>
  <c r="AM20" i="23" s="1"/>
  <c r="AN20" i="23" s="1"/>
  <c r="R15" i="23"/>
  <c r="AB15" i="23" s="1"/>
  <c r="AC15" i="23" s="1"/>
  <c r="AM15" i="23" s="1"/>
  <c r="AN15" i="23" s="1"/>
  <c r="R24" i="23"/>
  <c r="AB24" i="23" s="1"/>
  <c r="AC24" i="23" s="1"/>
  <c r="AM24" i="23" s="1"/>
  <c r="AN24" i="23" s="1"/>
  <c r="R22" i="23"/>
  <c r="AB22" i="23" s="1"/>
  <c r="AC22" i="23" s="1"/>
  <c r="AM22" i="23" s="1"/>
  <c r="AN22" i="23" s="1"/>
  <c r="R11" i="23"/>
  <c r="AB11" i="23" s="1"/>
  <c r="AC11" i="23" s="1"/>
  <c r="AM11" i="23" s="1"/>
  <c r="AN11" i="23" s="1"/>
  <c r="R10" i="23"/>
  <c r="AB10" i="23" s="1"/>
  <c r="AC10" i="23" s="1"/>
  <c r="AM10" i="23" s="1"/>
  <c r="AN10" i="23" s="1"/>
  <c r="R23" i="23"/>
  <c r="AB23" i="23" s="1"/>
  <c r="AC23" i="23" s="1"/>
  <c r="AM23" i="23" s="1"/>
  <c r="AN23" i="23" s="1"/>
  <c r="R9" i="23"/>
  <c r="AB9" i="23" s="1"/>
  <c r="AC9" i="23" s="1"/>
  <c r="AM9" i="23" s="1"/>
  <c r="AN9" i="23" s="1"/>
  <c r="R17" i="23"/>
  <c r="AB17" i="23" s="1"/>
  <c r="AC17" i="23" s="1"/>
  <c r="AM17" i="23" s="1"/>
  <c r="AN17" i="23" s="1"/>
  <c r="R12" i="23"/>
  <c r="AB12" i="23" s="1"/>
  <c r="AC12" i="23" s="1"/>
  <c r="AM12" i="23" s="1"/>
  <c r="AN12" i="23" s="1"/>
  <c r="R26" i="23"/>
  <c r="AB26" i="23" s="1"/>
  <c r="AC26" i="23" s="1"/>
  <c r="AM26" i="23" s="1"/>
  <c r="AN26" i="23" s="1"/>
  <c r="R27" i="23"/>
  <c r="AB27" i="23" s="1"/>
  <c r="AC27" i="23" s="1"/>
  <c r="AM27" i="23" s="1"/>
  <c r="AN27" i="23" s="1"/>
  <c r="R25" i="23"/>
  <c r="AB25" i="23" s="1"/>
  <c r="AC25" i="23" s="1"/>
  <c r="AM25" i="23" s="1"/>
  <c r="AN25" i="23" s="1"/>
  <c r="R18" i="23"/>
  <c r="AB18" i="23" s="1"/>
  <c r="AC18" i="23" s="1"/>
  <c r="AM18" i="23" s="1"/>
  <c r="AN18" i="23" s="1"/>
  <c r="R19" i="23"/>
  <c r="AB19" i="23" s="1"/>
  <c r="AC19" i="23" s="1"/>
  <c r="AM19" i="23" s="1"/>
  <c r="AN19" i="23" s="1"/>
  <c r="R8" i="23"/>
  <c r="AB8" i="23" s="1"/>
  <c r="AC8" i="23" s="1"/>
  <c r="AM8" i="23" s="1"/>
  <c r="AN8" i="23" s="1"/>
  <c r="R16" i="23"/>
  <c r="AB16" i="23" s="1"/>
  <c r="AC16" i="23" s="1"/>
  <c r="AM16" i="23" s="1"/>
  <c r="AN16" i="23" s="1"/>
  <c r="R14" i="23"/>
  <c r="AB14" i="23" s="1"/>
  <c r="AC14" i="23" s="1"/>
  <c r="AM14" i="23" s="1"/>
  <c r="AN14" i="23" s="1"/>
  <c r="R13" i="23"/>
  <c r="AB13" i="23" s="1"/>
  <c r="AC13" i="23" s="1"/>
  <c r="AM13" i="23" s="1"/>
  <c r="AN13" i="23" s="1"/>
  <c r="R8" i="22"/>
  <c r="R15" i="22"/>
  <c r="R11" i="22"/>
  <c r="R10" i="22"/>
  <c r="J15" i="22"/>
  <c r="J14" i="22"/>
  <c r="J13" i="22"/>
  <c r="J12" i="22"/>
  <c r="R14" i="22"/>
  <c r="R13" i="22"/>
  <c r="R12" i="22"/>
  <c r="J11" i="22"/>
  <c r="J10" i="22"/>
  <c r="J9" i="22"/>
  <c r="J6" i="22"/>
  <c r="J8" i="22"/>
  <c r="F10" i="17"/>
  <c r="F12" i="17"/>
  <c r="F13" i="17"/>
  <c r="F14" i="17"/>
  <c r="F16" i="17"/>
  <c r="F18" i="17"/>
  <c r="F19" i="17"/>
  <c r="F20" i="17"/>
  <c r="H60" i="2"/>
  <c r="F23" i="17"/>
  <c r="H61" i="2" s="1"/>
  <c r="F26" i="17"/>
  <c r="J10" i="17"/>
  <c r="J12" i="17"/>
  <c r="J13" i="17"/>
  <c r="J14" i="17"/>
  <c r="J16" i="17"/>
  <c r="J18" i="17"/>
  <c r="J19" i="17"/>
  <c r="J20" i="17"/>
  <c r="J60" i="2"/>
  <c r="J23" i="17"/>
  <c r="J61" i="2" s="1"/>
  <c r="J26" i="17"/>
  <c r="H26" i="17"/>
  <c r="H23" i="17"/>
  <c r="H20" i="17"/>
  <c r="H19" i="17"/>
  <c r="H18" i="17"/>
  <c r="H16" i="17"/>
  <c r="H14" i="17"/>
  <c r="H13" i="17"/>
  <c r="H12" i="17"/>
  <c r="H10" i="17"/>
  <c r="H3" i="17"/>
  <c r="J3" i="17"/>
  <c r="F3" i="17"/>
  <c r="G10" i="19"/>
  <c r="G94" i="2"/>
  <c r="G100" i="2" s="1"/>
  <c r="F94" i="2"/>
  <c r="E98" i="2"/>
  <c r="AN58" i="23" l="1"/>
  <c r="J37" i="2" s="1"/>
  <c r="R58" i="23"/>
  <c r="AC58" i="23"/>
  <c r="I37" i="2" s="1"/>
  <c r="J54" i="2"/>
  <c r="J55" i="2"/>
  <c r="H57" i="2"/>
  <c r="J58" i="2"/>
  <c r="H56" i="2"/>
  <c r="J62" i="2"/>
  <c r="H62" i="2"/>
  <c r="H58" i="2"/>
  <c r="H55" i="2"/>
  <c r="I57" i="2"/>
  <c r="J57" i="2"/>
  <c r="J56" i="2"/>
  <c r="H54" i="2"/>
  <c r="E97" i="2"/>
  <c r="E99" i="2"/>
  <c r="G95" i="2"/>
  <c r="G96" i="2"/>
  <c r="F97" i="2"/>
  <c r="G97" i="2"/>
  <c r="F98" i="2"/>
  <c r="G98" i="2"/>
  <c r="F99" i="2"/>
  <c r="G99" i="2"/>
  <c r="P3" i="22"/>
  <c r="L3" i="22"/>
  <c r="H3" i="22"/>
  <c r="G81" i="2"/>
  <c r="F81" i="2"/>
  <c r="G80" i="2"/>
  <c r="F80" i="2"/>
  <c r="G79" i="2"/>
  <c r="F79" i="2"/>
  <c r="G91" i="2"/>
  <c r="F91" i="2"/>
  <c r="G90" i="2"/>
  <c r="F90" i="2"/>
  <c r="G89" i="2"/>
  <c r="F89" i="2"/>
  <c r="E81" i="2"/>
  <c r="E80" i="2"/>
  <c r="E79" i="2"/>
  <c r="F23" i="2"/>
  <c r="F25" i="2"/>
  <c r="S16" i="22"/>
  <c r="S17" i="22"/>
  <c r="S18" i="22"/>
  <c r="S19" i="22"/>
  <c r="S20" i="22"/>
  <c r="S21" i="22"/>
  <c r="S22" i="22"/>
  <c r="S23" i="22"/>
  <c r="S24" i="22"/>
  <c r="S25" i="22"/>
  <c r="S26" i="22"/>
  <c r="S27" i="22"/>
  <c r="S28" i="22"/>
  <c r="S29" i="22"/>
  <c r="S30" i="22"/>
  <c r="S31" i="22"/>
  <c r="S32" i="22"/>
  <c r="S33" i="22"/>
  <c r="S34" i="22"/>
  <c r="S35" i="22"/>
  <c r="S36" i="22"/>
  <c r="S37" i="22"/>
  <c r="S38" i="22"/>
  <c r="S39" i="22"/>
  <c r="S40" i="22"/>
  <c r="S41" i="22"/>
  <c r="S42" i="22"/>
  <c r="S43" i="22"/>
  <c r="S44" i="22"/>
  <c r="S45" i="22"/>
  <c r="S46" i="22"/>
  <c r="S47" i="22"/>
  <c r="S48" i="22"/>
  <c r="S49" i="22"/>
  <c r="S50" i="22"/>
  <c r="S51" i="22"/>
  <c r="S52" i="22"/>
  <c r="S53" i="22"/>
  <c r="S54" i="22"/>
  <c r="S55" i="22"/>
  <c r="O15" i="22"/>
  <c r="O16" i="22"/>
  <c r="O17" i="22"/>
  <c r="O18" i="22"/>
  <c r="O19" i="22"/>
  <c r="O20" i="22"/>
  <c r="O21" i="22"/>
  <c r="O22" i="22"/>
  <c r="O23" i="22"/>
  <c r="O24" i="22"/>
  <c r="O25" i="22"/>
  <c r="O26" i="22"/>
  <c r="O27" i="22"/>
  <c r="O28" i="22"/>
  <c r="O29"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K16" i="22"/>
  <c r="K17" i="22"/>
  <c r="K18" i="22"/>
  <c r="K19" i="22"/>
  <c r="K20" i="22"/>
  <c r="K21" i="22"/>
  <c r="K22" i="22"/>
  <c r="K23" i="22"/>
  <c r="K24" i="22"/>
  <c r="K25" i="22"/>
  <c r="K26" i="22"/>
  <c r="K27" i="22"/>
  <c r="K28" i="22"/>
  <c r="K29" i="22"/>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Y7" i="22"/>
  <c r="Z7" i="22"/>
  <c r="Y8" i="22"/>
  <c r="Z8" i="22"/>
  <c r="Y9" i="22"/>
  <c r="Z9" i="22"/>
  <c r="Y10" i="22"/>
  <c r="Z10" i="22"/>
  <c r="Y11" i="22"/>
  <c r="Z11" i="22"/>
  <c r="Y12" i="22"/>
  <c r="Z12" i="22"/>
  <c r="Y13" i="22"/>
  <c r="Z13" i="22"/>
  <c r="Y14" i="22"/>
  <c r="Z14" i="22"/>
  <c r="Y15" i="22"/>
  <c r="Z15" i="22"/>
  <c r="Y16" i="22"/>
  <c r="Z16" i="22"/>
  <c r="Y17" i="22"/>
  <c r="Z17" i="22"/>
  <c r="Y18" i="22"/>
  <c r="Z18" i="22"/>
  <c r="Y19" i="22"/>
  <c r="Z19" i="22"/>
  <c r="Y20" i="22"/>
  <c r="Z20" i="22"/>
  <c r="Y21" i="22"/>
  <c r="Z21" i="22"/>
  <c r="Y22" i="22"/>
  <c r="Z22" i="22"/>
  <c r="Y23" i="22"/>
  <c r="Z23" i="22"/>
  <c r="Y24" i="22"/>
  <c r="Z24" i="22"/>
  <c r="Y25" i="22"/>
  <c r="Z25" i="22"/>
  <c r="Y26" i="22"/>
  <c r="Z26" i="22"/>
  <c r="Y27" i="22"/>
  <c r="Z27" i="22"/>
  <c r="Y28" i="22"/>
  <c r="Z28" i="22"/>
  <c r="Y29" i="22"/>
  <c r="Z29" i="22"/>
  <c r="Y30" i="22"/>
  <c r="Z30" i="22"/>
  <c r="Y31" i="22"/>
  <c r="Z31" i="22"/>
  <c r="Y32" i="22"/>
  <c r="Z32" i="22"/>
  <c r="Y33" i="22"/>
  <c r="Z33" i="22"/>
  <c r="Y34" i="22"/>
  <c r="Z34" i="22"/>
  <c r="Y35" i="22"/>
  <c r="Z35" i="22"/>
  <c r="Y36" i="22"/>
  <c r="Z36" i="22"/>
  <c r="Y37" i="22"/>
  <c r="Z37" i="22"/>
  <c r="Y38" i="22"/>
  <c r="Z38" i="22"/>
  <c r="Y39" i="22"/>
  <c r="Z39" i="22"/>
  <c r="Y40" i="22"/>
  <c r="Z40" i="22"/>
  <c r="Y41" i="22"/>
  <c r="Z41" i="22"/>
  <c r="Y42" i="22"/>
  <c r="Z42" i="22"/>
  <c r="Y43" i="22"/>
  <c r="Z43" i="22"/>
  <c r="Y44" i="22"/>
  <c r="Z44" i="22"/>
  <c r="Y45" i="22"/>
  <c r="Z45" i="22"/>
  <c r="Y46" i="22"/>
  <c r="Z46" i="22"/>
  <c r="Y47" i="22"/>
  <c r="Z47" i="22"/>
  <c r="Y48" i="22"/>
  <c r="Z48" i="22"/>
  <c r="Y49" i="22"/>
  <c r="Z49" i="22"/>
  <c r="Y50" i="22"/>
  <c r="Z50" i="22"/>
  <c r="Y51" i="22"/>
  <c r="Z51" i="22"/>
  <c r="Y52" i="22"/>
  <c r="Z52" i="22"/>
  <c r="Y53" i="22"/>
  <c r="Z53" i="22"/>
  <c r="Y54" i="22"/>
  <c r="Z54" i="22"/>
  <c r="Y55" i="22"/>
  <c r="Z55" i="22"/>
  <c r="Z6" i="22"/>
  <c r="Y6" i="22"/>
  <c r="X7" i="22"/>
  <c r="X8" i="22"/>
  <c r="X9" i="22"/>
  <c r="X10" i="22"/>
  <c r="X11" i="22"/>
  <c r="X12" i="22"/>
  <c r="X13" i="22"/>
  <c r="X14" i="22"/>
  <c r="X15" i="22"/>
  <c r="X16" i="22"/>
  <c r="X17" i="22"/>
  <c r="X18" i="22"/>
  <c r="X19" i="22"/>
  <c r="X20" i="22"/>
  <c r="X21" i="22"/>
  <c r="X22" i="22"/>
  <c r="X23" i="22"/>
  <c r="X24" i="22"/>
  <c r="X25" i="22"/>
  <c r="X26" i="22"/>
  <c r="X27" i="22"/>
  <c r="X28" i="22"/>
  <c r="X29" i="22"/>
  <c r="X30" i="22"/>
  <c r="X31" i="22"/>
  <c r="X32" i="22"/>
  <c r="X33" i="22"/>
  <c r="X34" i="22"/>
  <c r="X35" i="22"/>
  <c r="X36" i="22"/>
  <c r="X37" i="22"/>
  <c r="X38" i="22"/>
  <c r="X39" i="22"/>
  <c r="X40" i="22"/>
  <c r="X41" i="22"/>
  <c r="X42" i="22"/>
  <c r="X43" i="22"/>
  <c r="X44" i="22"/>
  <c r="X45" i="22"/>
  <c r="X46" i="22"/>
  <c r="X47" i="22"/>
  <c r="X48" i="22"/>
  <c r="X49" i="22"/>
  <c r="X50" i="22"/>
  <c r="X51" i="22"/>
  <c r="X52" i="22"/>
  <c r="X53" i="22"/>
  <c r="X54" i="22"/>
  <c r="X55" i="22"/>
  <c r="X6" i="22"/>
  <c r="H37" i="2" l="1"/>
  <c r="K15" i="22"/>
  <c r="K14" i="22"/>
  <c r="S9" i="22"/>
  <c r="S10" i="22"/>
  <c r="S12" i="22"/>
  <c r="S13" i="22"/>
  <c r="S6" i="22"/>
  <c r="S14" i="22"/>
  <c r="S11" i="22"/>
  <c r="S15" i="22"/>
  <c r="S7" i="22"/>
  <c r="S8" i="22"/>
  <c r="K7" i="22"/>
  <c r="K9" i="22"/>
  <c r="K12" i="22"/>
  <c r="K13" i="22"/>
  <c r="K6" i="22"/>
  <c r="K8" i="22"/>
  <c r="K10" i="22"/>
  <c r="K11" i="22"/>
  <c r="O13" i="22"/>
  <c r="O14" i="22"/>
  <c r="O9" i="22"/>
  <c r="O8" i="22"/>
  <c r="O7" i="22"/>
  <c r="O12" i="22"/>
  <c r="O6" i="22"/>
  <c r="O11" i="22"/>
  <c r="O10" i="22"/>
  <c r="S56" i="22" l="1"/>
  <c r="J36" i="2" s="1"/>
  <c r="O56" i="22"/>
  <c r="I36" i="2" s="1"/>
  <c r="K56" i="22"/>
  <c r="H36" i="2" s="1"/>
  <c r="I61" i="2" l="1"/>
  <c r="I58" i="2"/>
  <c r="I56" i="2" l="1"/>
  <c r="I60" i="2" l="1"/>
  <c r="I54" i="2"/>
  <c r="I55" i="2"/>
  <c r="I62" i="2"/>
  <c r="F100" i="2" l="1"/>
  <c r="E100" i="2"/>
  <c r="E91" i="2"/>
  <c r="E90" i="2"/>
  <c r="E89" i="2"/>
  <c r="J24" i="2"/>
  <c r="H24" i="2"/>
  <c r="E23" i="2"/>
  <c r="G23" i="2"/>
  <c r="E92" i="2" l="1"/>
  <c r="E82" i="2"/>
  <c r="F92" i="2"/>
  <c r="F82" i="2"/>
  <c r="G92" i="2"/>
  <c r="G82" i="2"/>
  <c r="E35" i="19"/>
  <c r="E25" i="19"/>
  <c r="G9" i="19"/>
  <c r="D9" i="19"/>
  <c r="H9" i="19" s="1"/>
  <c r="G8" i="19"/>
  <c r="D8" i="19"/>
  <c r="H8" i="19" s="1"/>
  <c r="G7" i="19"/>
  <c r="D7" i="19"/>
  <c r="H7" i="19" s="1"/>
  <c r="C6" i="19"/>
  <c r="H29" i="19" s="1"/>
  <c r="E13" i="19" l="1"/>
  <c r="G13" i="19"/>
  <c r="E14" i="19"/>
  <c r="G14" i="19"/>
  <c r="G12" i="19"/>
  <c r="H12" i="19" s="1"/>
  <c r="H14" i="19"/>
  <c r="H30" i="19"/>
  <c r="H31" i="19"/>
  <c r="H32" i="19"/>
  <c r="H17" i="19"/>
  <c r="H33" i="19"/>
  <c r="H18" i="19"/>
  <c r="H21" i="19"/>
  <c r="H22" i="19"/>
  <c r="H23" i="19"/>
  <c r="H10" i="19"/>
  <c r="H24" i="19"/>
  <c r="H27" i="19"/>
  <c r="H13" i="19"/>
  <c r="H28" i="19"/>
  <c r="H34" i="19"/>
  <c r="H19" i="19"/>
  <c r="H20" i="19"/>
  <c r="G15" i="19" l="1"/>
  <c r="H35" i="19"/>
  <c r="H15" i="19"/>
  <c r="H25" i="19"/>
  <c r="K13" i="2" l="1"/>
  <c r="E27" i="10" l="1"/>
  <c r="E25" i="2"/>
  <c r="G25" i="2"/>
  <c r="I32" i="2"/>
  <c r="J32" i="2"/>
  <c r="H32" i="2"/>
  <c r="G22" i="2"/>
  <c r="F22" i="2"/>
  <c r="E22" i="2"/>
  <c r="K14" i="2"/>
  <c r="K11" i="2"/>
  <c r="K12" i="2"/>
  <c r="K10" i="2"/>
  <c r="D36" i="10" l="1"/>
  <c r="F36" i="10"/>
  <c r="G36" i="10"/>
  <c r="B38" i="10"/>
  <c r="B40" i="10"/>
  <c r="B41" i="10"/>
  <c r="B37" i="10"/>
  <c r="C36" i="10"/>
  <c r="B22" i="10"/>
  <c r="B21" i="10"/>
  <c r="B20" i="10"/>
  <c r="B19" i="10"/>
  <c r="B18" i="10"/>
  <c r="G17" i="10"/>
  <c r="F17" i="10"/>
  <c r="E17" i="10"/>
  <c r="D17" i="10"/>
  <c r="C17" i="10"/>
  <c r="I32" i="10"/>
  <c r="P32" i="10" s="1"/>
  <c r="P41" i="10" s="1"/>
  <c r="I31" i="10"/>
  <c r="P31" i="10" s="1"/>
  <c r="P40" i="10" s="1"/>
  <c r="I29" i="10"/>
  <c r="P29" i="10" s="1"/>
  <c r="P38" i="10" s="1"/>
  <c r="I28" i="10"/>
  <c r="P28" i="10" s="1"/>
  <c r="P37" i="10" s="1"/>
  <c r="N27" i="10"/>
  <c r="N36" i="10" s="1"/>
  <c r="M27" i="10"/>
  <c r="T27" i="10" s="1"/>
  <c r="T36" i="10" s="1"/>
  <c r="K27" i="10"/>
  <c r="R27" i="10" s="1"/>
  <c r="R36" i="10" s="1"/>
  <c r="J27" i="10"/>
  <c r="Q27" i="10" s="1"/>
  <c r="Q36" i="10" s="1"/>
  <c r="B30" i="10"/>
  <c r="I30" i="10" s="1"/>
  <c r="P30" i="10" s="1"/>
  <c r="P39" i="10" s="1"/>
  <c r="L27" i="10"/>
  <c r="S27" i="10" s="1"/>
  <c r="S36" i="10" s="1"/>
  <c r="K36" i="10" l="1"/>
  <c r="I37" i="10"/>
  <c r="L36" i="10"/>
  <c r="U27" i="10"/>
  <c r="U36" i="10" s="1"/>
  <c r="M36" i="10"/>
  <c r="I40" i="10"/>
  <c r="B39" i="10"/>
  <c r="E36" i="10"/>
  <c r="I39" i="10"/>
  <c r="J36" i="10"/>
  <c r="I41" i="10"/>
  <c r="I38" i="10"/>
  <c r="I9" i="10"/>
  <c r="I10" i="10"/>
  <c r="I11" i="10"/>
  <c r="I12" i="10"/>
  <c r="I13" i="10"/>
  <c r="J8" i="10"/>
  <c r="K8" i="10"/>
  <c r="L8" i="10"/>
  <c r="M8" i="10"/>
  <c r="N8" i="10"/>
  <c r="T8" i="10" l="1"/>
  <c r="T17" i="10" s="1"/>
  <c r="M17" i="10"/>
  <c r="P13" i="10"/>
  <c r="P22" i="10" s="1"/>
  <c r="I22" i="10"/>
  <c r="P9" i="10"/>
  <c r="P18" i="10" s="1"/>
  <c r="I18" i="10"/>
  <c r="S8" i="10"/>
  <c r="S17" i="10" s="1"/>
  <c r="L17" i="10"/>
  <c r="P12" i="10"/>
  <c r="P21" i="10" s="1"/>
  <c r="I21" i="10"/>
  <c r="R8" i="10"/>
  <c r="R17" i="10" s="1"/>
  <c r="K17" i="10"/>
  <c r="P11" i="10"/>
  <c r="P20" i="10" s="1"/>
  <c r="I20" i="10"/>
  <c r="U8" i="10"/>
  <c r="U17" i="10" s="1"/>
  <c r="N17" i="10"/>
  <c r="Q8" i="10"/>
  <c r="Q17" i="10" s="1"/>
  <c r="J17" i="10"/>
  <c r="P10" i="10"/>
  <c r="P19" i="10" s="1"/>
  <c r="I19" i="10"/>
  <c r="J42" i="2" l="1"/>
  <c r="I42" i="2"/>
  <c r="H42" i="2"/>
  <c r="I24" i="2"/>
  <c r="G51" i="2" l="1"/>
  <c r="G75" i="2" s="1"/>
  <c r="G85" i="2" s="1"/>
  <c r="G29" i="2"/>
  <c r="G108" i="2" s="1"/>
  <c r="F29" i="2"/>
  <c r="F108" i="2" s="1"/>
  <c r="E29" i="2"/>
  <c r="E108" i="2" s="1"/>
  <c r="E51" i="2"/>
  <c r="E75" i="2" s="1"/>
  <c r="E85" i="2" s="1"/>
  <c r="G109" i="2" l="1"/>
  <c r="G110" i="2"/>
  <c r="E109" i="2"/>
  <c r="E110" i="2"/>
  <c r="F109" i="2"/>
  <c r="F110" i="2"/>
  <c r="G69" i="2"/>
  <c r="E69" i="2"/>
  <c r="F51" i="2"/>
  <c r="F75" i="2" s="1"/>
  <c r="F85" i="2" s="1"/>
  <c r="G64" i="2"/>
  <c r="G67" i="2" s="1"/>
  <c r="G76" i="2" s="1"/>
  <c r="G86" i="2" s="1"/>
  <c r="F64" i="2"/>
  <c r="F67" i="2" s="1"/>
  <c r="F76" i="2" s="1"/>
  <c r="F86" i="2" s="1"/>
  <c r="E64" i="2"/>
  <c r="E67" i="2" s="1"/>
  <c r="E76" i="2" s="1"/>
  <c r="E86" i="2" s="1"/>
  <c r="F77" i="2" l="1"/>
  <c r="G77" i="2"/>
  <c r="G107" i="2" s="1"/>
  <c r="F69" i="2"/>
  <c r="E77" i="2"/>
  <c r="G68" i="2"/>
  <c r="G70" i="2" s="1"/>
  <c r="G71" i="2" s="1"/>
  <c r="E107" i="2" l="1"/>
  <c r="E95" i="2"/>
  <c r="F107" i="2"/>
  <c r="F95" i="2"/>
  <c r="F78" i="2"/>
  <c r="F87" i="2"/>
  <c r="G87" i="2"/>
  <c r="G78" i="2"/>
  <c r="G88" i="2" s="1"/>
  <c r="G103" i="2"/>
  <c r="G104" i="2"/>
  <c r="F103" i="2"/>
  <c r="F104" i="2"/>
  <c r="E103" i="2"/>
  <c r="E87" i="2"/>
  <c r="E104" i="2"/>
  <c r="E78" i="2"/>
  <c r="G72" i="2"/>
  <c r="F68" i="2"/>
  <c r="E68" i="2"/>
  <c r="E70" i="2" s="1"/>
  <c r="E71" i="2" s="1"/>
  <c r="E88" i="2" l="1"/>
  <c r="E96" i="2"/>
  <c r="F88" i="2"/>
  <c r="F96" i="2"/>
  <c r="E11" i="10"/>
  <c r="S11" i="10" s="1"/>
  <c r="F70" i="2"/>
  <c r="F72" i="2" s="1"/>
  <c r="C28" i="10"/>
  <c r="C30" i="10"/>
  <c r="C32" i="10"/>
  <c r="F29" i="10"/>
  <c r="F31" i="10"/>
  <c r="D28" i="10"/>
  <c r="D30" i="10"/>
  <c r="D32" i="10"/>
  <c r="G29" i="10"/>
  <c r="G31" i="10"/>
  <c r="C29" i="10"/>
  <c r="C31" i="10"/>
  <c r="F28" i="10"/>
  <c r="F30" i="10"/>
  <c r="F32" i="10"/>
  <c r="D29" i="10"/>
  <c r="D31" i="10"/>
  <c r="G28" i="10"/>
  <c r="G30" i="10"/>
  <c r="G32" i="10"/>
  <c r="E29" i="10"/>
  <c r="E31" i="10"/>
  <c r="E28" i="10"/>
  <c r="E32" i="10"/>
  <c r="E30" i="10"/>
  <c r="E39" i="10" s="1"/>
  <c r="C10" i="10"/>
  <c r="Q10" i="10" s="1"/>
  <c r="C12" i="10"/>
  <c r="Q12" i="10" s="1"/>
  <c r="C9" i="10"/>
  <c r="Q9" i="10" s="1"/>
  <c r="E9" i="10"/>
  <c r="S9" i="10" s="1"/>
  <c r="G10" i="10"/>
  <c r="U10" i="10" s="1"/>
  <c r="G11" i="10"/>
  <c r="U11" i="10" s="1"/>
  <c r="F9" i="10"/>
  <c r="T9" i="10" s="1"/>
  <c r="G9" i="10"/>
  <c r="U9" i="10" s="1"/>
  <c r="C11" i="10"/>
  <c r="Q11" i="10" s="1"/>
  <c r="D9" i="10"/>
  <c r="R9" i="10" s="1"/>
  <c r="E12" i="10"/>
  <c r="S12" i="10" s="1"/>
  <c r="F10" i="10"/>
  <c r="T10" i="10" s="1"/>
  <c r="F11" i="10"/>
  <c r="T11" i="10" s="1"/>
  <c r="G13" i="10"/>
  <c r="U13" i="10" s="1"/>
  <c r="C13" i="10"/>
  <c r="Q13" i="10" s="1"/>
  <c r="D11" i="10"/>
  <c r="R11" i="10" s="1"/>
  <c r="D10" i="10"/>
  <c r="R10" i="10" s="1"/>
  <c r="E13" i="10"/>
  <c r="S13" i="10" s="1"/>
  <c r="F13" i="10"/>
  <c r="T13" i="10" s="1"/>
  <c r="E10" i="10"/>
  <c r="S10" i="10" s="1"/>
  <c r="F12" i="10"/>
  <c r="T12" i="10" s="1"/>
  <c r="D13" i="10"/>
  <c r="R13" i="10" s="1"/>
  <c r="D12" i="10"/>
  <c r="R12" i="10" s="1"/>
  <c r="G12" i="10"/>
  <c r="U12" i="10" s="1"/>
  <c r="E72" i="2"/>
  <c r="E20" i="10" l="1"/>
  <c r="E22" i="10"/>
  <c r="D18" i="10"/>
  <c r="G22" i="10"/>
  <c r="D22" i="10"/>
  <c r="G20" i="10"/>
  <c r="D21" i="10"/>
  <c r="F22" i="10"/>
  <c r="C22" i="10"/>
  <c r="E21" i="10"/>
  <c r="F18" i="10"/>
  <c r="C18" i="10"/>
  <c r="F21" i="10"/>
  <c r="D19" i="10"/>
  <c r="F20" i="10"/>
  <c r="C20" i="10"/>
  <c r="G19" i="10"/>
  <c r="C21" i="10"/>
  <c r="E37" i="10"/>
  <c r="G39" i="10"/>
  <c r="F41" i="10"/>
  <c r="G21" i="10"/>
  <c r="E19" i="10"/>
  <c r="D20" i="10"/>
  <c r="F19" i="10"/>
  <c r="G18" i="10"/>
  <c r="E18" i="10"/>
  <c r="C19" i="10"/>
  <c r="F71" i="2"/>
  <c r="D39" i="10"/>
  <c r="C38" i="10"/>
  <c r="E40" i="10"/>
  <c r="G37" i="10"/>
  <c r="F39" i="10"/>
  <c r="G40" i="10"/>
  <c r="D37" i="10"/>
  <c r="C39" i="10"/>
  <c r="C41" i="10"/>
  <c r="E38" i="10"/>
  <c r="D40" i="10"/>
  <c r="F37" i="10"/>
  <c r="G38" i="10"/>
  <c r="F40" i="10"/>
  <c r="C37" i="10"/>
  <c r="E41" i="10"/>
  <c r="G41" i="10"/>
  <c r="D38" i="10"/>
  <c r="C40" i="10"/>
  <c r="D41" i="10"/>
  <c r="F38" i="10"/>
  <c r="S28" i="10"/>
  <c r="L28" i="10"/>
  <c r="U30" i="10"/>
  <c r="N30" i="10"/>
  <c r="M32" i="10"/>
  <c r="T32" i="10"/>
  <c r="Q29" i="10"/>
  <c r="J29" i="10"/>
  <c r="R30" i="10"/>
  <c r="K30" i="10"/>
  <c r="Q32" i="10"/>
  <c r="J32" i="10"/>
  <c r="S31" i="10"/>
  <c r="L31" i="10"/>
  <c r="U28" i="10"/>
  <c r="N28" i="10"/>
  <c r="M30" i="10"/>
  <c r="T30" i="10"/>
  <c r="U31" i="10"/>
  <c r="N31" i="10"/>
  <c r="R28" i="10"/>
  <c r="K28" i="10"/>
  <c r="Q30" i="10"/>
  <c r="J30" i="10"/>
  <c r="L30" i="10"/>
  <c r="L39" i="10" s="1"/>
  <c r="S30" i="10"/>
  <c r="S39" i="10" s="1"/>
  <c r="L29" i="10"/>
  <c r="S29" i="10"/>
  <c r="K31" i="10"/>
  <c r="R31" i="10"/>
  <c r="M28" i="10"/>
  <c r="T28" i="10"/>
  <c r="U29" i="10"/>
  <c r="N29" i="10"/>
  <c r="T31" i="10"/>
  <c r="M31" i="10"/>
  <c r="J28" i="10"/>
  <c r="Q28" i="10"/>
  <c r="L32" i="10"/>
  <c r="S32" i="10"/>
  <c r="U32" i="10"/>
  <c r="N32" i="10"/>
  <c r="K29" i="10"/>
  <c r="R29" i="10"/>
  <c r="Q31" i="10"/>
  <c r="J31" i="10"/>
  <c r="R32" i="10"/>
  <c r="K32" i="10"/>
  <c r="T29" i="10"/>
  <c r="M29" i="10"/>
  <c r="L10" i="10"/>
  <c r="M10" i="10"/>
  <c r="L9" i="10"/>
  <c r="M13" i="10"/>
  <c r="L12" i="10"/>
  <c r="J9" i="10"/>
  <c r="L13" i="10"/>
  <c r="N13" i="10"/>
  <c r="N11" i="10"/>
  <c r="L11" i="10"/>
  <c r="L20" i="10" s="1"/>
  <c r="S20" i="10"/>
  <c r="M12" i="10"/>
  <c r="K10" i="10"/>
  <c r="M11" i="10"/>
  <c r="J11" i="10"/>
  <c r="N10" i="10"/>
  <c r="J12" i="10"/>
  <c r="N12" i="10"/>
  <c r="K11" i="10"/>
  <c r="N9" i="10"/>
  <c r="J10" i="10"/>
  <c r="K12" i="10"/>
  <c r="J13" i="10"/>
  <c r="M9" i="10"/>
  <c r="K13" i="10"/>
  <c r="K9" i="10"/>
  <c r="J19" i="10" l="1"/>
  <c r="J37" i="10"/>
  <c r="J21" i="10"/>
  <c r="K40" i="10"/>
  <c r="Q19" i="10"/>
  <c r="Q21" i="10"/>
  <c r="Q37" i="10"/>
  <c r="R40" i="10"/>
  <c r="K22" i="10"/>
  <c r="J22" i="10"/>
  <c r="K20" i="10"/>
  <c r="M38" i="10"/>
  <c r="J40" i="10"/>
  <c r="N41" i="10"/>
  <c r="N38" i="10"/>
  <c r="N21" i="10"/>
  <c r="N19" i="10"/>
  <c r="M21" i="10"/>
  <c r="K38" i="10"/>
  <c r="L41" i="10"/>
  <c r="M37" i="10"/>
  <c r="K37" i="10"/>
  <c r="L40" i="10"/>
  <c r="K39" i="10"/>
  <c r="L37" i="10"/>
  <c r="L22" i="10"/>
  <c r="L21" i="10"/>
  <c r="L18" i="10"/>
  <c r="L38" i="10"/>
  <c r="K18" i="10"/>
  <c r="M18" i="10"/>
  <c r="K21" i="10"/>
  <c r="N18" i="10"/>
  <c r="M20" i="10"/>
  <c r="N20" i="10"/>
  <c r="K41" i="10"/>
  <c r="M40" i="10"/>
  <c r="J39" i="10"/>
  <c r="R18" i="10"/>
  <c r="T18" i="10"/>
  <c r="R21" i="10"/>
  <c r="U18" i="10"/>
  <c r="T20" i="10"/>
  <c r="U20" i="10"/>
  <c r="S19" i="10"/>
  <c r="R41" i="10"/>
  <c r="T40" i="10"/>
  <c r="Q39" i="10"/>
  <c r="U40" i="10"/>
  <c r="U37" i="10"/>
  <c r="Q41" i="10"/>
  <c r="Q38" i="10"/>
  <c r="U39" i="10"/>
  <c r="U21" i="10"/>
  <c r="U19" i="10"/>
  <c r="T21" i="10"/>
  <c r="S22" i="10"/>
  <c r="S21" i="10"/>
  <c r="S18" i="10"/>
  <c r="L19" i="10"/>
  <c r="R38" i="10"/>
  <c r="S41" i="10"/>
  <c r="T37" i="10"/>
  <c r="S38" i="10"/>
  <c r="N40" i="10"/>
  <c r="N37" i="10"/>
  <c r="J41" i="10"/>
  <c r="J38" i="10"/>
  <c r="N39" i="10"/>
  <c r="T39" i="10"/>
  <c r="T41" i="10"/>
  <c r="R22" i="10"/>
  <c r="Q22" i="10"/>
  <c r="R20" i="10"/>
  <c r="Q20" i="10"/>
  <c r="R19" i="10"/>
  <c r="T38" i="10"/>
  <c r="Q40" i="10"/>
  <c r="U41" i="10"/>
  <c r="U38" i="10"/>
  <c r="R37" i="10"/>
  <c r="M39" i="10"/>
  <c r="S40" i="10"/>
  <c r="R39" i="10"/>
  <c r="M41" i="10"/>
  <c r="S37" i="10"/>
  <c r="J20" i="10"/>
  <c r="K19" i="10"/>
  <c r="U22" i="10"/>
  <c r="J18" i="10"/>
  <c r="M22" i="10"/>
  <c r="M19" i="10"/>
  <c r="N22" i="10"/>
  <c r="Q18" i="10"/>
  <c r="T22" i="10"/>
  <c r="T1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J Bernhardt</author>
  </authors>
  <commentList>
    <comment ref="E2" authorId="0" shapeId="0" xr:uid="{2642F2E8-B98B-4192-9A77-059767CED95E}">
      <text>
        <r>
          <rPr>
            <b/>
            <sz val="9"/>
            <color indexed="81"/>
            <rFont val="Tahoma"/>
            <family val="2"/>
          </rPr>
          <t>Kevin J Bernhardt:</t>
        </r>
        <r>
          <rPr>
            <sz val="9"/>
            <color indexed="81"/>
            <rFont val="Tahoma"/>
            <family val="2"/>
          </rPr>
          <t xml:space="preserve">
Formulas throughout the spreadsheet use values from the price and production metrics and therefore all rows must be completed with an entry.</t>
        </r>
      </text>
    </comment>
    <comment ref="D3" authorId="0" shapeId="0" xr:uid="{C2FC55E9-8192-4CFF-BFFF-EBC10E31E292}">
      <text>
        <r>
          <rPr>
            <b/>
            <sz val="9"/>
            <color indexed="81"/>
            <rFont val="Tahoma"/>
            <family val="2"/>
          </rPr>
          <t>Kevin J Bernhardt:</t>
        </r>
        <r>
          <rPr>
            <sz val="9"/>
            <color indexed="81"/>
            <rFont val="Tahoma"/>
            <family val="2"/>
          </rPr>
          <t xml:space="preserve">
     The three columns provide a means to test three different scenarios, which could be different by production, herd size, prices, or other metrics.
    </t>
        </r>
      </text>
    </comment>
    <comment ref="D8" authorId="0" shapeId="0" xr:uid="{CA27F42A-7184-4A31-8A8D-3AA02384B82F}">
      <text>
        <r>
          <rPr>
            <b/>
            <sz val="9"/>
            <color indexed="81"/>
            <rFont val="Tahoma"/>
            <family val="2"/>
          </rPr>
          <t>Kevin J Bernhardt:</t>
        </r>
        <r>
          <rPr>
            <sz val="9"/>
            <color indexed="81"/>
            <rFont val="Tahoma"/>
            <family val="2"/>
          </rPr>
          <t xml:space="preserve">
   This row only needs an entry if the user wants to determine energy-corrected milk costs of production</t>
        </r>
      </text>
    </comment>
    <comment ref="D9" authorId="0" shapeId="0" xr:uid="{3D37DAB4-35F3-4644-938A-7298CE7AAF64}">
      <text>
        <r>
          <rPr>
            <b/>
            <sz val="9"/>
            <color indexed="81"/>
            <rFont val="Tahoma"/>
            <family val="2"/>
          </rPr>
          <t>Kevin J Bernhardt:</t>
        </r>
        <r>
          <rPr>
            <sz val="9"/>
            <color indexed="81"/>
            <rFont val="Tahoma"/>
            <family val="2"/>
          </rPr>
          <t xml:space="preserve">
   This row only needs an entry if the user wants to determine energy-corrected milk costs of production</t>
        </r>
      </text>
    </comment>
    <comment ref="H9" authorId="0" shapeId="0" xr:uid="{6C72AFD3-4B9B-49A8-B568-6061EAAB6346}">
      <text>
        <r>
          <rPr>
            <b/>
            <sz val="9"/>
            <color indexed="81"/>
            <rFont val="Tahoma"/>
            <family val="2"/>
          </rPr>
          <t xml:space="preserve">Kevin J Bernhardt:
</t>
        </r>
        <r>
          <rPr>
            <sz val="9"/>
            <color indexed="81"/>
            <rFont val="Tahoma"/>
            <family val="2"/>
          </rPr>
          <t xml:space="preserve">Pounds (lbs),  Hundredweight (cwt), etc.
</t>
        </r>
      </text>
    </comment>
    <comment ref="C12" authorId="0" shapeId="0" xr:uid="{F8905DDD-4700-4863-BCCA-1730C6AB2234}">
      <text>
        <r>
          <rPr>
            <b/>
            <sz val="9"/>
            <color indexed="81"/>
            <rFont val="Tahoma"/>
            <family val="2"/>
          </rPr>
          <t>Kevin J Bernhardt:</t>
        </r>
        <r>
          <rPr>
            <sz val="9"/>
            <color indexed="81"/>
            <rFont val="Tahoma"/>
            <family val="2"/>
          </rPr>
          <t xml:space="preserve">
The price used should be reflective of the expected cost to purchase replacements.</t>
        </r>
      </text>
    </comment>
    <comment ref="D15" authorId="0" shapeId="0" xr:uid="{509C0D6B-F62A-47C4-A696-94C835A75840}">
      <text>
        <r>
          <rPr>
            <b/>
            <sz val="9"/>
            <color indexed="81"/>
            <rFont val="Tahoma"/>
            <family val="2"/>
          </rPr>
          <t>Kevin J Bernhardt:</t>
        </r>
        <r>
          <rPr>
            <sz val="9"/>
            <color indexed="81"/>
            <rFont val="Tahoma"/>
            <family val="2"/>
          </rPr>
          <t xml:space="preserve">
    Mailbox price is the net price paid for milk after all adjustments.  It includes base price plus components plus all other premiums less discounts, promotions, hauling, etc.
    The 'Mailbox Price Calculator' tab enables analysis of potential mailbox prices based on changes at the farm, particularly components.  For example, if a change in feed rations is evaluated, that change might also impact components, which would impact price.
     Note, the mailbox price used in the Enterprise Budget must be entered manually by the user, it does not automatically transfer from the 'Mailbox Price Calculator' tab.</t>
        </r>
      </text>
    </comment>
    <comment ref="C16" authorId="0" shapeId="0" xr:uid="{EA46E0FB-FB17-4E60-93D3-ABE39840E63C}">
      <text>
        <r>
          <rPr>
            <b/>
            <sz val="9"/>
            <color indexed="81"/>
            <rFont val="Tahoma"/>
            <family val="2"/>
          </rPr>
          <t>Kevin J Bernhardt:</t>
        </r>
        <r>
          <rPr>
            <sz val="9"/>
            <color indexed="81"/>
            <rFont val="Tahoma"/>
            <family val="2"/>
          </rPr>
          <t xml:space="preserve">
Calving interval determines the calving rate or number of calves available per cow per year.  A typical interval is 13 months, or 92% calving rate (12/13).  The longer the interval, the less calves available per cow per year.    </t>
        </r>
      </text>
    </comment>
    <comment ref="C18" authorId="0" shapeId="0" xr:uid="{5CB280D4-566B-4E4C-A51E-7F2A5E34883A}">
      <text>
        <r>
          <rPr>
            <b/>
            <sz val="9"/>
            <color indexed="81"/>
            <rFont val="Tahoma"/>
            <family val="2"/>
          </rPr>
          <t>Kevin J Bernhardt:</t>
        </r>
        <r>
          <rPr>
            <sz val="9"/>
            <color indexed="81"/>
            <rFont val="Tahoma"/>
            <family val="2"/>
          </rPr>
          <t xml:space="preserve">
This is also the cull rate before any death loss.  Death loss will be incorporated in the revenues section.</t>
        </r>
      </text>
    </comment>
    <comment ref="C24" authorId="0" shapeId="0" xr:uid="{0AA698B0-48A3-404D-A120-64C3C4FF3050}">
      <text>
        <r>
          <rPr>
            <b/>
            <sz val="9"/>
            <color indexed="81"/>
            <rFont val="Tahoma"/>
            <family val="2"/>
          </rPr>
          <t>Kevin J Bernhardt:</t>
        </r>
        <r>
          <rPr>
            <sz val="9"/>
            <color indexed="81"/>
            <rFont val="Tahoma"/>
            <family val="2"/>
          </rPr>
          <t xml:space="preserve">
   This enterprise budget enables users to evaluate herd replacement in two ways.  One is selling all heifers and then buying back replacements.  The other is raising replacements.  
   For heifer sales, the estimate in the green-shaded cells to the right is based on selling all heifers and another entry later will reflect buying back replacements.   
   If replacements are raised then the entry here is just those heifers that are sold and the green-shaded cells are not applicable.  Costs of raising replacements will then need to be included in the cost sections.</t>
        </r>
      </text>
    </comment>
    <comment ref="C27" authorId="0" shapeId="0" xr:uid="{0AEE51B1-080F-4591-B1F6-15CD37F5F087}">
      <text>
        <r>
          <rPr>
            <b/>
            <sz val="9"/>
            <color indexed="81"/>
            <rFont val="Tahoma"/>
            <family val="2"/>
          </rPr>
          <t>Kevin J Bernhardt:</t>
        </r>
        <r>
          <rPr>
            <sz val="9"/>
            <color indexed="81"/>
            <rFont val="Tahoma"/>
            <family val="2"/>
          </rPr>
          <t xml:space="preserve">
Other could include manure credit, dairy-beef cross calf sales, risk management revenues, sales of bred heifers or older calves, etc.</t>
        </r>
      </text>
    </comment>
    <comment ref="C32" authorId="0" shapeId="0" xr:uid="{00A5EE1A-6796-4E30-970B-CE09D97B74D1}">
      <text>
        <r>
          <rPr>
            <b/>
            <sz val="9"/>
            <color indexed="81"/>
            <rFont val="Tahoma"/>
            <family val="2"/>
          </rPr>
          <t>Kevin J Bernhardt:</t>
        </r>
        <r>
          <rPr>
            <sz val="9"/>
            <color indexed="81"/>
            <rFont val="Tahoma"/>
            <family val="2"/>
          </rPr>
          <t xml:space="preserve">
   The entry should reflect total labor costs regardless if it is from hired or owner-provided labor.  By including all labor needed, opportunity costs of owner labor are recognized.
   If unpaid labor and management is NOT included, then the bottom-line results are a "Return to Unpaid Labor and Management"
   Note, if there is labor that is fixed, that is, it won't change regardless of the intended production (salaried managers/owners for example), then the fixed amount of labor goes in the "Fixed Costs" section below.</t>
        </r>
      </text>
    </comment>
    <comment ref="C37" authorId="0" shapeId="0" xr:uid="{1EA70D19-2EC6-4316-BD32-8740BD8ECC50}">
      <text>
        <r>
          <rPr>
            <b/>
            <sz val="9"/>
            <color indexed="81"/>
            <rFont val="Tahoma"/>
            <family val="2"/>
          </rPr>
          <t>Kevin J Bernhardt:</t>
        </r>
        <r>
          <rPr>
            <sz val="9"/>
            <color indexed="81"/>
            <rFont val="Tahoma"/>
            <family val="2"/>
          </rPr>
          <t xml:space="preserve">
    If replacements are raised instead of purchased, then the green-shaded cells provide an estimate of feed costs from the 'Replacement Feed Costs' tab.  
   A rough estimate of replacement feed costs is approximately 15%-20% of mature cow feed costs.
   If Replacements are purchased then this line item would be zero or close to zero. 
</t>
        </r>
      </text>
    </comment>
    <comment ref="C39" authorId="0" shapeId="0" xr:uid="{55D9CF70-9D7D-4A32-9D41-330CF77528A0}">
      <text>
        <r>
          <rPr>
            <b/>
            <sz val="9"/>
            <color indexed="81"/>
            <rFont val="Tahoma"/>
            <family val="2"/>
          </rPr>
          <t>Kevin J Bernhardt:</t>
        </r>
        <r>
          <rPr>
            <sz val="9"/>
            <color indexed="81"/>
            <rFont val="Tahoma"/>
            <family val="2"/>
          </rPr>
          <t xml:space="preserve">
If included as a deduction on the milk check and reflected in the Mailbox price, then don't include any cost again here.</t>
        </r>
      </text>
    </comment>
    <comment ref="C40" authorId="0" shapeId="0" xr:uid="{0532134A-B86F-4786-BD54-3BF5E772C0FA}">
      <text>
        <r>
          <rPr>
            <b/>
            <sz val="9"/>
            <color indexed="81"/>
            <rFont val="Tahoma"/>
            <family val="2"/>
          </rPr>
          <t>Kevin J Bernhardt:</t>
        </r>
        <r>
          <rPr>
            <sz val="9"/>
            <color indexed="81"/>
            <rFont val="Tahoma"/>
            <family val="2"/>
          </rPr>
          <t xml:space="preserve">
If included as a deduction on the milk check and reflected in the Mailbox price, then don't include any cost again here.</t>
        </r>
      </text>
    </comment>
    <comment ref="C42" authorId="0" shapeId="0" xr:uid="{EE618C22-35A3-4444-8D47-6D56B051B9FD}">
      <text>
        <r>
          <rPr>
            <b/>
            <sz val="9"/>
            <color indexed="81"/>
            <rFont val="Tahoma"/>
            <family val="2"/>
          </rPr>
          <t>Kevin J Bernhardt:</t>
        </r>
        <r>
          <rPr>
            <sz val="9"/>
            <color indexed="81"/>
            <rFont val="Tahoma"/>
            <family val="2"/>
          </rPr>
          <t xml:space="preserve">
   Note, this line item would be zero, or close to zero, if all replacements are raised.</t>
        </r>
      </text>
    </comment>
    <comment ref="C50" authorId="0" shapeId="0" xr:uid="{E76AF679-6352-47C3-AE67-E447697F4784}">
      <text>
        <r>
          <rPr>
            <b/>
            <sz val="9"/>
            <color indexed="81"/>
            <rFont val="Tahoma"/>
            <family val="2"/>
          </rPr>
          <t>Kevin J Bernhardt:</t>
        </r>
        <r>
          <rPr>
            <sz val="9"/>
            <color indexed="81"/>
            <rFont val="Tahoma"/>
            <family val="2"/>
          </rPr>
          <t xml:space="preserve">
Operating interest is based on half the operating expenses being tied up at any given time.</t>
        </r>
      </text>
    </comment>
    <comment ref="C56" authorId="0" shapeId="0" xr:uid="{2D149C29-3B8C-497B-900E-729D8C9C7170}">
      <text>
        <r>
          <rPr>
            <b/>
            <sz val="9"/>
            <color indexed="81"/>
            <rFont val="Tahoma"/>
            <family val="2"/>
          </rPr>
          <t>Kevin J Bernhardt:</t>
        </r>
        <r>
          <rPr>
            <sz val="9"/>
            <color indexed="81"/>
            <rFont val="Tahoma"/>
            <family val="2"/>
          </rPr>
          <t xml:space="preserve">
This is repairs and maintenance that is a "minimal" (fixed) amount that must be spent each year to keep machinery, equipment, and facilities in working order.</t>
        </r>
      </text>
    </comment>
    <comment ref="C60" authorId="0" shapeId="0" xr:uid="{8A11124D-5AF0-4E72-81BB-F76F4E0985FA}">
      <text>
        <r>
          <rPr>
            <b/>
            <sz val="9"/>
            <color indexed="81"/>
            <rFont val="Tahoma"/>
            <family val="2"/>
          </rPr>
          <t>Kevin J Bernhardt:</t>
        </r>
        <r>
          <rPr>
            <sz val="9"/>
            <color indexed="81"/>
            <rFont val="Tahoma"/>
            <family val="2"/>
          </rPr>
          <t xml:space="preserve">
   This is interest (opportunity cost) of equity tied up in the breeding herd.   </t>
        </r>
      </text>
    </comment>
    <comment ref="C62" authorId="0" shapeId="0" xr:uid="{A60CB114-8DCE-4B32-BE8E-103C12F7C989}">
      <text>
        <r>
          <rPr>
            <b/>
            <sz val="9"/>
            <color indexed="81"/>
            <rFont val="Tahoma"/>
            <family val="2"/>
          </rPr>
          <t>Kevin J Bernhardt:</t>
        </r>
        <r>
          <rPr>
            <sz val="9"/>
            <color indexed="81"/>
            <rFont val="Tahoma"/>
            <family val="2"/>
          </rPr>
          <t xml:space="preserve">
     This enterprise budget assumes feed costs include purchased feeds and the opportunity cost of raised feeds.  Thus, there would be no land charge for land used to raise feed as it is part of the opportunity cost of feed.  
     Interest and taxes for pasture, building site, or other land not used for raising feed is what should be included here.  </t>
        </r>
      </text>
    </comment>
    <comment ref="C63" authorId="0" shapeId="0" xr:uid="{9E0F6FED-3EBB-4CE6-88E7-AF0E4DBDFD3A}">
      <text>
        <r>
          <rPr>
            <b/>
            <sz val="9"/>
            <color indexed="81"/>
            <rFont val="Tahoma"/>
            <family val="2"/>
          </rPr>
          <t>Kevin J Bernhardt:</t>
        </r>
        <r>
          <rPr>
            <sz val="9"/>
            <color indexed="81"/>
            <rFont val="Tahoma"/>
            <family val="2"/>
          </rPr>
          <t xml:space="preserve">
This entry is for hired labor that is salaried and will not vary with intended production.  If entry is made here, be sure to not double count by including it under hired labor in variable costs as well. </t>
        </r>
      </text>
    </comment>
    <comment ref="C64" authorId="0" shapeId="0" xr:uid="{27D67E43-B16D-4BAA-89BE-B4D9D2A2FA08}">
      <text>
        <r>
          <rPr>
            <b/>
            <sz val="9"/>
            <color indexed="81"/>
            <rFont val="Tahoma"/>
            <family val="2"/>
          </rPr>
          <t>Kevin J Bernhardt:</t>
        </r>
        <r>
          <rPr>
            <sz val="9"/>
            <color indexed="81"/>
            <rFont val="Tahoma"/>
            <family val="2"/>
          </rPr>
          <t xml:space="preserve">
    Management charge is recognition of the owner's management value.  If management charge is already included under labor in the variable cost section or the fixed cost item above, then be sure not to double count it here, just set the rate to 0.0%.  
    If a management charge is to be included here, then typical estimates are 4-5 percent of total revenues.
    Also, it is common to set the value to 0.0% and let the net return result be a "Return to Management."</t>
        </r>
      </text>
    </comment>
    <comment ref="C70" authorId="0" shapeId="0" xr:uid="{746D793A-0026-432C-B0DE-D1240A187459}">
      <text>
        <r>
          <rPr>
            <b/>
            <sz val="9"/>
            <color indexed="81"/>
            <rFont val="Tahoma"/>
            <family val="2"/>
          </rPr>
          <t>Kevin J Bernhardt:</t>
        </r>
        <r>
          <rPr>
            <sz val="9"/>
            <color indexed="81"/>
            <rFont val="Tahoma"/>
            <family val="2"/>
          </rPr>
          <t xml:space="preserve">
Profit Margin per Cow</t>
        </r>
      </text>
    </comment>
    <comment ref="C71" authorId="0" shapeId="0" xr:uid="{E6952DAC-A5F1-4E6B-9EA6-6EC19F4FD5BC}">
      <text>
        <r>
          <rPr>
            <b/>
            <sz val="9"/>
            <color indexed="81"/>
            <rFont val="Tahoma"/>
            <family val="2"/>
          </rPr>
          <t>Kevin J Bernhardt:</t>
        </r>
        <r>
          <rPr>
            <sz val="9"/>
            <color indexed="81"/>
            <rFont val="Tahoma"/>
            <family val="2"/>
          </rPr>
          <t xml:space="preserve">
Profit Margin per Hundredweight (cwt)</t>
        </r>
      </text>
    </comment>
    <comment ref="C82" authorId="0" shapeId="0" xr:uid="{65806578-F663-4DAD-A130-56DB2B2D7377}">
      <text>
        <r>
          <rPr>
            <b/>
            <sz val="9"/>
            <color indexed="81"/>
            <rFont val="Tahoma"/>
            <family val="2"/>
          </rPr>
          <t>Kevin J Bernhardt:</t>
        </r>
        <r>
          <rPr>
            <sz val="9"/>
            <color indexed="81"/>
            <rFont val="Tahoma"/>
            <family val="2"/>
          </rPr>
          <t xml:space="preserve">
Note, this is not interest paid to the bank, rather opportunity cost of owner's equity and investment in variable costs.</t>
        </r>
      </text>
    </comment>
    <comment ref="C92" authorId="0" shapeId="0" xr:uid="{B302D903-BA68-42AE-9644-D2BF1B728015}">
      <text>
        <r>
          <rPr>
            <b/>
            <sz val="9"/>
            <color indexed="81"/>
            <rFont val="Tahoma"/>
            <family val="2"/>
          </rPr>
          <t>Kevin J Bernhardt:</t>
        </r>
        <r>
          <rPr>
            <sz val="9"/>
            <color indexed="81"/>
            <rFont val="Tahoma"/>
            <family val="2"/>
          </rPr>
          <t xml:space="preserve">
Note, this is not interest paid to the bank, rather opportunity cost of owner's equity and investment in variable costs.</t>
        </r>
      </text>
    </comment>
    <comment ref="B94" authorId="0" shapeId="0" xr:uid="{BABE8ADA-2429-4095-AD96-B56D75FA81DC}">
      <text>
        <r>
          <rPr>
            <b/>
            <sz val="9"/>
            <color indexed="81"/>
            <rFont val="Tahoma"/>
            <family val="2"/>
          </rPr>
          <t>Kevin J Bernhardt:</t>
        </r>
        <r>
          <rPr>
            <sz val="9"/>
            <color indexed="81"/>
            <rFont val="Tahoma"/>
            <family val="2"/>
          </rPr>
          <t xml:space="preserve">
   Energy Corrected Milk (ECM) uses the percent of fat and protein entered in the "Price and Production Metrics" section at the top of the page.  If there are no entries for fat and protein, then the cell is blank.
   There are multiple formulas for ECM.  "Standardized Percentage" uses percents of fat and protein.  "Nutrition Based" uses actual pounds of fat and protein.  These estimates are based on "Nutrition Based."</t>
        </r>
      </text>
    </comment>
    <comment ref="D95" authorId="0" shapeId="0" xr:uid="{4DF6B674-4AB0-401F-A6EB-39AA9A11113A}">
      <text>
        <r>
          <rPr>
            <b/>
            <sz val="9"/>
            <color indexed="81"/>
            <rFont val="Tahoma"/>
            <family val="2"/>
          </rPr>
          <t>Kevin J Bernhardt:</t>
        </r>
        <r>
          <rPr>
            <sz val="9"/>
            <color indexed="81"/>
            <rFont val="Tahoma"/>
            <family val="2"/>
          </rPr>
          <t xml:space="preserve">
   Energy corrected milk uses the percent of fat and protein entered in the "Price and Production Metrics" section at the top of the page.  If there are no entries for fat and protein, then the cells are blank.</t>
        </r>
      </text>
    </comment>
    <comment ref="C100" authorId="0" shapeId="0" xr:uid="{2C4226D1-4152-4A48-85CD-B347C685EA81}">
      <text>
        <r>
          <rPr>
            <b/>
            <sz val="9"/>
            <color indexed="81"/>
            <rFont val="Tahoma"/>
            <family val="2"/>
          </rPr>
          <t>Kevin J Bernhardt:</t>
        </r>
        <r>
          <rPr>
            <sz val="9"/>
            <color indexed="81"/>
            <rFont val="Tahoma"/>
            <family val="2"/>
          </rPr>
          <t xml:space="preserve">
Note, this is not interest paid to the bank, rather opportunity cost of owner's equity and investment in variable costs.</t>
        </r>
      </text>
    </comment>
    <comment ref="B102" authorId="0" shapeId="0" xr:uid="{C3B2F55B-8FB4-4B5E-962A-86FB07A0BD7D}">
      <text>
        <r>
          <rPr>
            <b/>
            <sz val="9"/>
            <color indexed="81"/>
            <rFont val="Tahoma"/>
            <family val="2"/>
          </rPr>
          <t>Kevin J Bernhardt:</t>
        </r>
        <r>
          <rPr>
            <sz val="9"/>
            <color indexed="81"/>
            <rFont val="Tahoma"/>
            <family val="2"/>
          </rPr>
          <t xml:space="preserve">
   Milk only costs of production are mathematical ways of adjusting for the costs for non-milk co-product costs such as costs for calves, cull cows, etc.  
   If the other co-product costs are covered by the sale of those co-products, then these estimates reflect the price of milk needed to cover just the milk costs of production.</t>
        </r>
      </text>
    </comment>
    <comment ref="C104" authorId="0" shapeId="0" xr:uid="{00000000-0006-0000-0100-000009000000}">
      <text>
        <r>
          <rPr>
            <sz val="9"/>
            <color indexed="81"/>
            <rFont val="Tahoma"/>
            <family val="2"/>
          </rPr>
          <t>Residual claimant adjusts total costs by subtracting co-product revenues (revenues from sources other than milk) from total costs.  The assumption is that co-product revenues are cost recovery.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Kevin J Bernhardt</author>
  </authors>
  <commentList>
    <comment ref="C5" authorId="0" shapeId="0" xr:uid="{177C6DDD-1092-407A-B242-EC635C2E14E9}">
      <text>
        <r>
          <rPr>
            <b/>
            <sz val="9"/>
            <color indexed="81"/>
            <rFont val="Tahoma"/>
            <family val="2"/>
          </rPr>
          <t>Kevin J Bernhardt:</t>
        </r>
        <r>
          <rPr>
            <sz val="9"/>
            <color indexed="81"/>
            <rFont val="Tahoma"/>
            <family val="2"/>
          </rPr>
          <t xml:space="preserve">
   Research show a typical range between 7% and 10%.  The lower the percent the more years of useful life and/or the lower the salvage value.
   Historically, 10% has been used, which is based on a 10 year useful life with zero salvage value or about a 7 year useful life with 30% salvage value.  
   If not deducting any salvage value for the calculation, but wanting a depreciation estimate that acknowledges salvage value, then a lower percent (7%-8%) may be more applicable.
   Source: FINBIN, 2020-2024 average, Center for Farm Financial Management, Univ of MN.</t>
        </r>
      </text>
    </comment>
    <comment ref="C6" authorId="0" shapeId="0" xr:uid="{C9243885-3AB4-4974-9CDE-9FDF4F6C1514}">
      <text>
        <r>
          <rPr>
            <b/>
            <sz val="9"/>
            <color indexed="81"/>
            <rFont val="Tahoma"/>
            <family val="2"/>
          </rPr>
          <t>Kevin J Bernhardt:</t>
        </r>
        <r>
          <rPr>
            <sz val="9"/>
            <color indexed="81"/>
            <rFont val="Tahoma"/>
            <family val="2"/>
          </rPr>
          <t xml:space="preserve">
   Research shows a typical range between 3% and 6%.  The lower the percent the more years of useful life and/or the lower the salvage value.
   Historically, 5% has been used, which is based on either a 20 year useful life with zero salvage value or about a 14-15 year useful life with 30% salvage value.  
   If not deducting any salvage value for the calculation, but wanting a depreciation estimate that acknowledges salvage value, then a lower percent (3%-4%) may be more applicable.
   Source: FINBIN, 2020-2024 average, Center for Farm Financial Management, Univ of MN.
   </t>
        </r>
      </text>
    </comment>
    <comment ref="C7" authorId="0" shapeId="0" xr:uid="{863C127D-DF15-446D-AD7E-6E3292110DBF}">
      <text>
        <r>
          <rPr>
            <b/>
            <sz val="9"/>
            <color indexed="81"/>
            <rFont val="Tahoma"/>
            <family val="2"/>
          </rPr>
          <t>Kevin J Bernhardt:</t>
        </r>
        <r>
          <rPr>
            <sz val="9"/>
            <color indexed="81"/>
            <rFont val="Tahoma"/>
            <family val="2"/>
          </rPr>
          <t xml:space="preserve">
   It is best to be conservative with the interest rate, estimating a low risk investment.  Typical value is approximately 5%.</t>
        </r>
      </text>
    </comment>
    <comment ref="B8" authorId="0" shapeId="0" xr:uid="{2863359F-99CC-45F8-BDEC-C6352E14A987}">
      <text>
        <r>
          <rPr>
            <b/>
            <sz val="9"/>
            <color indexed="81"/>
            <rFont val="Tahoma"/>
            <family val="2"/>
          </rPr>
          <t>Kevin J Bernhardt:</t>
        </r>
        <r>
          <rPr>
            <sz val="9"/>
            <color indexed="81"/>
            <rFont val="Tahoma"/>
            <family val="2"/>
          </rPr>
          <t xml:space="preserve">
   Fixed cost repairs are those minimum maintenance type costs that keep the asset in operating condition.</t>
        </r>
      </text>
    </comment>
    <comment ref="C8" authorId="0" shapeId="0" xr:uid="{D30F359A-A5EF-4B9E-A22E-A65FB216556E}">
      <text>
        <r>
          <rPr>
            <b/>
            <sz val="9"/>
            <color indexed="81"/>
            <rFont val="Tahoma"/>
            <family val="2"/>
          </rPr>
          <t>Kevin J Bernhardt:</t>
        </r>
        <r>
          <rPr>
            <sz val="9"/>
            <color indexed="81"/>
            <rFont val="Tahoma"/>
            <family val="2"/>
          </rPr>
          <t xml:space="preserve">
Typically 2% to 5%.  </t>
        </r>
      </text>
    </comment>
    <comment ref="E8" authorId="0" shapeId="0" xr:uid="{F28D0873-B3B0-4908-93E9-AA472B8BEC8C}">
      <text>
        <r>
          <rPr>
            <b/>
            <sz val="9"/>
            <color indexed="81"/>
            <rFont val="Tahoma"/>
            <family val="2"/>
          </rPr>
          <t>Kevin J Bernhardt:</t>
        </r>
        <r>
          <rPr>
            <sz val="9"/>
            <color indexed="81"/>
            <rFont val="Tahoma"/>
            <family val="2"/>
          </rPr>
          <t xml:space="preserve">
   The enterprise budget assumes that land charges for land used to raise feed is included in the market price of feed and thus already included in feed costs.  Additional land that is used for the dairy, but not for the purpose of raising feed is what should be entered here.</t>
        </r>
      </text>
    </comment>
    <comment ref="C9" authorId="0" shapeId="0" xr:uid="{61A0AD8D-74CA-4618-9DF7-0903B06AFBB0}">
      <text>
        <r>
          <rPr>
            <b/>
            <sz val="9"/>
            <color indexed="81"/>
            <rFont val="Tahoma"/>
            <family val="2"/>
          </rPr>
          <t>Kevin J Bernhardt:</t>
        </r>
        <r>
          <rPr>
            <sz val="9"/>
            <color indexed="81"/>
            <rFont val="Tahoma"/>
            <family val="2"/>
          </rPr>
          <t xml:space="preserve">
   Zero for many states on capital assets other than land. Default: zero
   For land, typically .5% to 1%.  Note, the land percent goes in the cell below by the row for market value of land. Default: .75%</t>
        </r>
      </text>
    </comment>
    <comment ref="C10" authorId="0" shapeId="0" xr:uid="{CEF8B5DB-4FB9-40EA-84CB-35FC7AE1D9FD}">
      <text>
        <r>
          <rPr>
            <b/>
            <sz val="9"/>
            <color indexed="81"/>
            <rFont val="Tahoma"/>
            <family val="2"/>
          </rPr>
          <t>Kevin J Bernhardt:</t>
        </r>
        <r>
          <rPr>
            <sz val="9"/>
            <color indexed="81"/>
            <rFont val="Tahoma"/>
            <family val="2"/>
          </rPr>
          <t xml:space="preserve">
Typical range: .5%-1%. Default: .75%</t>
        </r>
      </text>
    </comment>
    <comment ref="C11" authorId="0" shapeId="0" xr:uid="{C6FBB684-4CCC-4899-9243-54BCD7BB4DF0}">
      <text>
        <r>
          <rPr>
            <b/>
            <sz val="9"/>
            <color indexed="81"/>
            <rFont val="Tahoma"/>
            <family val="2"/>
          </rPr>
          <t>Kevin J Bernhardt:</t>
        </r>
        <r>
          <rPr>
            <sz val="9"/>
            <color indexed="81"/>
            <rFont val="Tahoma"/>
            <family val="2"/>
          </rPr>
          <t xml:space="preserve">
Insurance cost historically were .5%-1% of market value, but data indicate an increase to 1%-1.5%. Default: 1.25%.
  Source: FINBIN, Center for Farm Financial Management, Univ of MN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Kevin J Bernhardt</author>
  </authors>
  <commentList>
    <comment ref="K4" authorId="0" shapeId="0" xr:uid="{D092EC7D-9E73-48F8-B1F0-B14B8645172C}">
      <text>
        <r>
          <rPr>
            <b/>
            <sz val="9"/>
            <color indexed="81"/>
            <rFont val="Tahoma"/>
            <family val="2"/>
          </rPr>
          <t>Kevin J Bernhardt:</t>
        </r>
        <r>
          <rPr>
            <sz val="9"/>
            <color indexed="81"/>
            <rFont val="Tahoma"/>
            <family val="2"/>
          </rPr>
          <t xml:space="preserve">
Automatically transferred from the 'Enterprise Budget' tab.</t>
        </r>
      </text>
    </comment>
    <comment ref="O4" authorId="0" shapeId="0" xr:uid="{33939DCB-9191-4154-9028-BEC2323522A3}">
      <text>
        <r>
          <rPr>
            <b/>
            <sz val="9"/>
            <color indexed="81"/>
            <rFont val="Tahoma"/>
            <family val="2"/>
          </rPr>
          <t>Kevin J Bernhardt:</t>
        </r>
        <r>
          <rPr>
            <sz val="9"/>
            <color indexed="81"/>
            <rFont val="Tahoma"/>
            <family val="2"/>
          </rPr>
          <t xml:space="preserve">
Automatically transferred from the 'Enterprise Budget' tab.</t>
        </r>
      </text>
    </comment>
    <comment ref="S4" authorId="0" shapeId="0" xr:uid="{01B80111-1F8E-40DB-9584-5DDD4C8412AD}">
      <text>
        <r>
          <rPr>
            <b/>
            <sz val="9"/>
            <color indexed="81"/>
            <rFont val="Tahoma"/>
            <family val="2"/>
          </rPr>
          <t>Kevin J Bernhardt:</t>
        </r>
        <r>
          <rPr>
            <sz val="9"/>
            <color indexed="81"/>
            <rFont val="Tahoma"/>
            <family val="2"/>
          </rPr>
          <t xml:space="preserve">
Automatically transferred from the 'Enterprise Budget' tab.</t>
        </r>
      </text>
    </comment>
    <comment ref="C5" authorId="0" shapeId="0" xr:uid="{60EEF787-B59E-4ABB-BBF4-0EC9625ACC65}">
      <text>
        <r>
          <rPr>
            <b/>
            <sz val="9"/>
            <color indexed="81"/>
            <rFont val="Tahoma"/>
            <family val="2"/>
          </rPr>
          <t>Kevin J Bernhardt:</t>
        </r>
        <r>
          <rPr>
            <sz val="9"/>
            <color indexed="81"/>
            <rFont val="Tahoma"/>
            <family val="2"/>
          </rPr>
          <t xml:space="preserve">
   See the table to the right starting in column X for estimates of dry matter percents of common feed ingredients.
</t>
        </r>
      </text>
    </comment>
    <comment ref="E5" authorId="0" shapeId="0" xr:uid="{192142DB-2FDF-47E4-992F-318CCDF1011C}">
      <text>
        <r>
          <rPr>
            <b/>
            <sz val="9"/>
            <color indexed="81"/>
            <rFont val="Tahoma"/>
            <family val="2"/>
          </rPr>
          <t>Kevin J Bernhardt:</t>
        </r>
        <r>
          <rPr>
            <sz val="9"/>
            <color indexed="81"/>
            <rFont val="Tahoma"/>
            <family val="2"/>
          </rPr>
          <t xml:space="preserve">
Enter the pounds (lbs) per sales unit.  Common Examples:
                                  lbs per 
   Sales Unit                Sales Unit 
         lbs                          1
         ton                       2000 
Hundredweight (cwt)         100
Bushel (bu) of corn            56</t>
        </r>
      </text>
    </comment>
    <comment ref="F5" authorId="0" shapeId="0" xr:uid="{6DABC348-EA76-4566-A64A-98E9AF79A19F}">
      <text>
        <r>
          <rPr>
            <b/>
            <sz val="9"/>
            <color indexed="81"/>
            <rFont val="Tahoma"/>
            <family val="2"/>
          </rPr>
          <t>Kevin J Bernhardt:</t>
        </r>
        <r>
          <rPr>
            <sz val="9"/>
            <color indexed="81"/>
            <rFont val="Tahoma"/>
            <family val="2"/>
          </rPr>
          <t xml:space="preserve">
Enter the percent of feed ingredient lost to shrink, refusals, etc.  Any percent will add quantity of feed needed to cover losses.</t>
        </r>
      </text>
    </comment>
    <comment ref="J5" authorId="0" shapeId="0" xr:uid="{7989E918-6DE8-4C63-9D3C-249A906E122C}">
      <text>
        <r>
          <rPr>
            <b/>
            <sz val="9"/>
            <color indexed="81"/>
            <rFont val="Tahoma"/>
            <family val="2"/>
          </rPr>
          <t>Kevin J Bernhardt:</t>
        </r>
        <r>
          <rPr>
            <sz val="9"/>
            <color indexed="81"/>
            <rFont val="Tahoma"/>
            <family val="2"/>
          </rPr>
          <t xml:space="preserve">
Units are the same as the pricing unit.  For example, if pricing unit is $/ton, then the quantity of feed ingredient per cow per year is in tons.</t>
        </r>
      </text>
    </comment>
    <comment ref="N5" authorId="0" shapeId="0" xr:uid="{D57D1257-525F-4D69-9D29-2C85C6EBF6B3}">
      <text>
        <r>
          <rPr>
            <b/>
            <sz val="9"/>
            <color indexed="81"/>
            <rFont val="Tahoma"/>
            <family val="2"/>
          </rPr>
          <t>Kevin J Bernhardt:</t>
        </r>
        <r>
          <rPr>
            <sz val="9"/>
            <color indexed="81"/>
            <rFont val="Tahoma"/>
            <family val="2"/>
          </rPr>
          <t xml:space="preserve">
Units are the same as the pricing unit.  For example, if pricing unit is $/ton, then the quantity of feed ingredient per cow per year is in tons.</t>
        </r>
      </text>
    </comment>
    <comment ref="R5" authorId="0" shapeId="0" xr:uid="{E166B9F4-0019-4AF6-BF9F-46AB44E83526}">
      <text>
        <r>
          <rPr>
            <b/>
            <sz val="9"/>
            <color indexed="81"/>
            <rFont val="Tahoma"/>
            <family val="2"/>
          </rPr>
          <t>Kevin J Bernhardt:</t>
        </r>
        <r>
          <rPr>
            <sz val="9"/>
            <color indexed="81"/>
            <rFont val="Tahoma"/>
            <family val="2"/>
          </rPr>
          <t xml:space="preserve">
Units are the same as the pricing unit.  For example, if pricing unit is $/ton, then the quantity of feed ingredient per cow per year is in tons.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Kevin J Bernhardt</author>
  </authors>
  <commentList>
    <comment ref="C5" authorId="0" shapeId="0" xr:uid="{8CB2098E-C059-4CB1-82F4-6BC31684E8F1}">
      <text>
        <r>
          <rPr>
            <b/>
            <sz val="9"/>
            <color indexed="81"/>
            <rFont val="Tahoma"/>
            <family val="2"/>
          </rPr>
          <t>Kevin J Bernhardt:</t>
        </r>
        <r>
          <rPr>
            <sz val="9"/>
            <color indexed="81"/>
            <rFont val="Tahoma"/>
            <family val="2"/>
          </rPr>
          <t xml:space="preserve">
   See the table to the right starting in column X for estimates of dry matter percents of common feed ingredients.
</t>
        </r>
      </text>
    </comment>
    <comment ref="E5" authorId="0" shapeId="0" xr:uid="{6F8FDEBE-3CBB-40B3-A466-664C45AA046E}">
      <text>
        <r>
          <rPr>
            <b/>
            <sz val="9"/>
            <color indexed="81"/>
            <rFont val="Tahoma"/>
            <family val="2"/>
          </rPr>
          <t>Kevin J Bernhardt:</t>
        </r>
        <r>
          <rPr>
            <sz val="9"/>
            <color indexed="81"/>
            <rFont val="Tahoma"/>
            <family val="2"/>
          </rPr>
          <t xml:space="preserve">
Enter the pounds (lbs) per sales unit.  Common Examples:
                                  lbs per 
   Sales Unit                Sales Unit 
         lbs                          1
         ton                       2000 
Hundredweight (cwt)         100
Bushel (bu) of corn            56</t>
        </r>
      </text>
    </comment>
    <comment ref="F5" authorId="0" shapeId="0" xr:uid="{7EAE0D2E-C118-4A5A-9219-A6E3F065A074}">
      <text>
        <r>
          <rPr>
            <b/>
            <sz val="9"/>
            <color indexed="81"/>
            <rFont val="Tahoma"/>
            <family val="2"/>
          </rPr>
          <t>Kevin J Bernhardt:</t>
        </r>
        <r>
          <rPr>
            <sz val="9"/>
            <color indexed="81"/>
            <rFont val="Tahoma"/>
            <family val="2"/>
          </rPr>
          <t xml:space="preserve">
Enter the percent of feed ingredient lost to shrink, refusals, etc.  Any percent will add quantity of feed needed to cover losses.</t>
        </r>
      </text>
    </comment>
    <comment ref="H6" authorId="0" shapeId="0" xr:uid="{23C5B7BD-5822-419C-994A-23603627BF2F}">
      <text>
        <r>
          <rPr>
            <b/>
            <sz val="9"/>
            <color indexed="81"/>
            <rFont val="Tahoma"/>
            <family val="2"/>
          </rPr>
          <t>Kevin J Bernhardt:</t>
        </r>
        <r>
          <rPr>
            <sz val="9"/>
            <color indexed="81"/>
            <rFont val="Tahoma"/>
            <family val="2"/>
          </rPr>
          <t xml:space="preserve">
User identified age group such as "Birth to 2 months", etc.</t>
        </r>
      </text>
    </comment>
    <comment ref="I6" authorId="0" shapeId="0" xr:uid="{BD177B7E-58AA-447E-B50E-488FEA247927}">
      <text>
        <r>
          <rPr>
            <b/>
            <sz val="9"/>
            <color indexed="81"/>
            <rFont val="Tahoma"/>
            <family val="2"/>
          </rPr>
          <t>Kevin J Bernhardt:</t>
        </r>
        <r>
          <rPr>
            <sz val="9"/>
            <color indexed="81"/>
            <rFont val="Tahoma"/>
            <family val="2"/>
          </rPr>
          <t xml:space="preserve">
User identified age group such as "Birth to 2 months", etc.</t>
        </r>
      </text>
    </comment>
    <comment ref="J6" authorId="0" shapeId="0" xr:uid="{C47BADB2-E7D0-43A1-B419-29322914F9A9}">
      <text>
        <r>
          <rPr>
            <b/>
            <sz val="9"/>
            <color indexed="81"/>
            <rFont val="Tahoma"/>
            <family val="2"/>
          </rPr>
          <t>Kevin J Bernhardt:</t>
        </r>
        <r>
          <rPr>
            <sz val="9"/>
            <color indexed="81"/>
            <rFont val="Tahoma"/>
            <family val="2"/>
          </rPr>
          <t xml:space="preserve">
User identified age group such as "Birth to 2 months", etc.</t>
        </r>
      </text>
    </comment>
    <comment ref="K6" authorId="0" shapeId="0" xr:uid="{2B80FC1F-2CB0-4FB6-A5E5-1F717EA97DE6}">
      <text>
        <r>
          <rPr>
            <b/>
            <sz val="9"/>
            <color indexed="81"/>
            <rFont val="Tahoma"/>
            <family val="2"/>
          </rPr>
          <t>Kevin J Bernhardt:</t>
        </r>
        <r>
          <rPr>
            <sz val="9"/>
            <color indexed="81"/>
            <rFont val="Tahoma"/>
            <family val="2"/>
          </rPr>
          <t xml:space="preserve">
User identified age group such as "Birth to 2 months", etc.</t>
        </r>
      </text>
    </comment>
    <comment ref="L6" authorId="0" shapeId="0" xr:uid="{248FC380-1A66-4E63-BF10-B0BF9A8F78E2}">
      <text>
        <r>
          <rPr>
            <b/>
            <sz val="9"/>
            <color indexed="81"/>
            <rFont val="Tahoma"/>
            <family val="2"/>
          </rPr>
          <t>Kevin J Bernhardt:</t>
        </r>
        <r>
          <rPr>
            <sz val="9"/>
            <color indexed="81"/>
            <rFont val="Tahoma"/>
            <family val="2"/>
          </rPr>
          <t xml:space="preserve">
User identified age group such as "Birth to 2 months", etc.</t>
        </r>
      </text>
    </comment>
    <comment ref="M6" authorId="0" shapeId="0" xr:uid="{10F29AED-7E77-460A-815C-2739F3FA7C78}">
      <text>
        <r>
          <rPr>
            <b/>
            <sz val="9"/>
            <color indexed="81"/>
            <rFont val="Tahoma"/>
            <family val="2"/>
          </rPr>
          <t>Kevin J Bernhardt:</t>
        </r>
        <r>
          <rPr>
            <sz val="9"/>
            <color indexed="81"/>
            <rFont val="Tahoma"/>
            <family val="2"/>
          </rPr>
          <t xml:space="preserve">
User identified age group such as "Birth to 2 months", etc.</t>
        </r>
      </text>
    </comment>
    <comment ref="N6" authorId="0" shapeId="0" xr:uid="{B18E42AE-ABAF-45A9-AED1-C9CB170132DC}">
      <text>
        <r>
          <rPr>
            <b/>
            <sz val="9"/>
            <color indexed="81"/>
            <rFont val="Tahoma"/>
            <family val="2"/>
          </rPr>
          <t>Kevin J Bernhardt:</t>
        </r>
        <r>
          <rPr>
            <sz val="9"/>
            <color indexed="81"/>
            <rFont val="Tahoma"/>
            <family val="2"/>
          </rPr>
          <t xml:space="preserve">
User identified age group such as "Birth to 2 months", etc.</t>
        </r>
      </text>
    </comment>
    <comment ref="O6" authorId="0" shapeId="0" xr:uid="{B7B7161C-642B-4E82-A6F2-7CE3FAEC6CC8}">
      <text>
        <r>
          <rPr>
            <b/>
            <sz val="9"/>
            <color indexed="81"/>
            <rFont val="Tahoma"/>
            <family val="2"/>
          </rPr>
          <t>Kevin J Bernhardt:</t>
        </r>
        <r>
          <rPr>
            <sz val="9"/>
            <color indexed="81"/>
            <rFont val="Tahoma"/>
            <family val="2"/>
          </rPr>
          <t xml:space="preserve">
User identified age group such as "Birth to 2 months", etc.</t>
        </r>
      </text>
    </comment>
    <comment ref="P6" authorId="0" shapeId="0" xr:uid="{3CFC468E-63F3-4F9E-BF75-445CABE5775E}">
      <text>
        <r>
          <rPr>
            <b/>
            <sz val="9"/>
            <color indexed="81"/>
            <rFont val="Tahoma"/>
            <family val="2"/>
          </rPr>
          <t>Kevin J Bernhardt:</t>
        </r>
        <r>
          <rPr>
            <sz val="9"/>
            <color indexed="81"/>
            <rFont val="Tahoma"/>
            <family val="2"/>
          </rPr>
          <t xml:space="preserve">
User identified age group such as "Birth to 2 months", etc.</t>
        </r>
      </text>
    </comment>
    <comment ref="S6" authorId="0" shapeId="0" xr:uid="{461D7C05-C4C7-4E3B-BD01-03E15F41E9FD}">
      <text>
        <r>
          <rPr>
            <b/>
            <sz val="9"/>
            <color indexed="81"/>
            <rFont val="Tahoma"/>
            <family val="2"/>
          </rPr>
          <t>Kevin J Bernhardt:</t>
        </r>
        <r>
          <rPr>
            <sz val="9"/>
            <color indexed="81"/>
            <rFont val="Tahoma"/>
            <family val="2"/>
          </rPr>
          <t xml:space="preserve">
User identified age group such as "Birth to 2 months", etc.</t>
        </r>
      </text>
    </comment>
    <comment ref="T6" authorId="0" shapeId="0" xr:uid="{BED5246A-560F-470A-BA1B-FF3877D8AB6C}">
      <text>
        <r>
          <rPr>
            <b/>
            <sz val="9"/>
            <color indexed="81"/>
            <rFont val="Tahoma"/>
            <family val="2"/>
          </rPr>
          <t>Kevin J Bernhardt:</t>
        </r>
        <r>
          <rPr>
            <sz val="9"/>
            <color indexed="81"/>
            <rFont val="Tahoma"/>
            <family val="2"/>
          </rPr>
          <t xml:space="preserve">
User identified age group such as "Birth to 2 months", etc.</t>
        </r>
      </text>
    </comment>
    <comment ref="U6" authorId="0" shapeId="0" xr:uid="{BCE5D635-CD3E-4A68-ACE7-24E976F14F07}">
      <text>
        <r>
          <rPr>
            <b/>
            <sz val="9"/>
            <color indexed="81"/>
            <rFont val="Tahoma"/>
            <family val="2"/>
          </rPr>
          <t>Kevin J Bernhardt:</t>
        </r>
        <r>
          <rPr>
            <sz val="9"/>
            <color indexed="81"/>
            <rFont val="Tahoma"/>
            <family val="2"/>
          </rPr>
          <t xml:space="preserve">
User identified age group such as "Birth to 2 months", etc.</t>
        </r>
      </text>
    </comment>
    <comment ref="V6" authorId="0" shapeId="0" xr:uid="{E79F32D0-1ACA-4027-A5D9-0B0C8AAA15F1}">
      <text>
        <r>
          <rPr>
            <b/>
            <sz val="9"/>
            <color indexed="81"/>
            <rFont val="Tahoma"/>
            <family val="2"/>
          </rPr>
          <t>Kevin J Bernhardt:</t>
        </r>
        <r>
          <rPr>
            <sz val="9"/>
            <color indexed="81"/>
            <rFont val="Tahoma"/>
            <family val="2"/>
          </rPr>
          <t xml:space="preserve">
User identified age group such as "Birth to 2 months", etc.</t>
        </r>
      </text>
    </comment>
    <comment ref="W6" authorId="0" shapeId="0" xr:uid="{B6354772-13A9-4147-B018-3769FAF8F6AB}">
      <text>
        <r>
          <rPr>
            <b/>
            <sz val="9"/>
            <color indexed="81"/>
            <rFont val="Tahoma"/>
            <family val="2"/>
          </rPr>
          <t>Kevin J Bernhardt:</t>
        </r>
        <r>
          <rPr>
            <sz val="9"/>
            <color indexed="81"/>
            <rFont val="Tahoma"/>
            <family val="2"/>
          </rPr>
          <t xml:space="preserve">
User identified age group such as "Birth to 2 months", etc.</t>
        </r>
      </text>
    </comment>
    <comment ref="X6" authorId="0" shapeId="0" xr:uid="{11FC2AAA-76B2-4FCC-A78E-3AA678997DF2}">
      <text>
        <r>
          <rPr>
            <b/>
            <sz val="9"/>
            <color indexed="81"/>
            <rFont val="Tahoma"/>
            <family val="2"/>
          </rPr>
          <t>Kevin J Bernhardt:</t>
        </r>
        <r>
          <rPr>
            <sz val="9"/>
            <color indexed="81"/>
            <rFont val="Tahoma"/>
            <family val="2"/>
          </rPr>
          <t xml:space="preserve">
User identified age group such as "Birth to 2 months", etc.</t>
        </r>
      </text>
    </comment>
    <comment ref="Y6" authorId="0" shapeId="0" xr:uid="{C2FD8794-4BCB-45AC-AA93-5D00F39D679D}">
      <text>
        <r>
          <rPr>
            <b/>
            <sz val="9"/>
            <color indexed="81"/>
            <rFont val="Tahoma"/>
            <family val="2"/>
          </rPr>
          <t>Kevin J Bernhardt:</t>
        </r>
        <r>
          <rPr>
            <sz val="9"/>
            <color indexed="81"/>
            <rFont val="Tahoma"/>
            <family val="2"/>
          </rPr>
          <t xml:space="preserve">
User identified age group such as "Birth to 2 months", etc.</t>
        </r>
      </text>
    </comment>
    <comment ref="Z6" authorId="0" shapeId="0" xr:uid="{E4FF53A0-94AB-4F08-8D63-9396CA924245}">
      <text>
        <r>
          <rPr>
            <b/>
            <sz val="9"/>
            <color indexed="81"/>
            <rFont val="Tahoma"/>
            <family val="2"/>
          </rPr>
          <t>Kevin J Bernhardt:</t>
        </r>
        <r>
          <rPr>
            <sz val="9"/>
            <color indexed="81"/>
            <rFont val="Tahoma"/>
            <family val="2"/>
          </rPr>
          <t xml:space="preserve">
User identified age group such as "Birth to 2 months", etc.</t>
        </r>
      </text>
    </comment>
    <comment ref="AA6" authorId="0" shapeId="0" xr:uid="{530C8ED3-E88F-4A5C-B362-BEB96CE27365}">
      <text>
        <r>
          <rPr>
            <b/>
            <sz val="9"/>
            <color indexed="81"/>
            <rFont val="Tahoma"/>
            <family val="2"/>
          </rPr>
          <t>Kevin J Bernhardt:</t>
        </r>
        <r>
          <rPr>
            <sz val="9"/>
            <color indexed="81"/>
            <rFont val="Tahoma"/>
            <family val="2"/>
          </rPr>
          <t xml:space="preserve">
User identified age group such as "Birth to 2 months", etc.</t>
        </r>
      </text>
    </comment>
    <comment ref="AD6" authorId="0" shapeId="0" xr:uid="{7BF747B5-1EA9-4A0E-885C-73A9C0B7D718}">
      <text>
        <r>
          <rPr>
            <b/>
            <sz val="9"/>
            <color indexed="81"/>
            <rFont val="Tahoma"/>
            <family val="2"/>
          </rPr>
          <t>Kevin J Bernhardt:</t>
        </r>
        <r>
          <rPr>
            <sz val="9"/>
            <color indexed="81"/>
            <rFont val="Tahoma"/>
            <family val="2"/>
          </rPr>
          <t xml:space="preserve">
User identified age group such as "Birth to 2 months", etc.</t>
        </r>
      </text>
    </comment>
    <comment ref="AE6" authorId="0" shapeId="0" xr:uid="{26DA0819-5116-44DC-831F-26861DA13528}">
      <text>
        <r>
          <rPr>
            <b/>
            <sz val="9"/>
            <color indexed="81"/>
            <rFont val="Tahoma"/>
            <family val="2"/>
          </rPr>
          <t>Kevin J Bernhardt:</t>
        </r>
        <r>
          <rPr>
            <sz val="9"/>
            <color indexed="81"/>
            <rFont val="Tahoma"/>
            <family val="2"/>
          </rPr>
          <t xml:space="preserve">
User identified age group such as "Birth to 2 months", etc.</t>
        </r>
      </text>
    </comment>
    <comment ref="AF6" authorId="0" shapeId="0" xr:uid="{3F06E1BC-CE70-4F7B-B93E-7F7C2C2CF68D}">
      <text>
        <r>
          <rPr>
            <b/>
            <sz val="9"/>
            <color indexed="81"/>
            <rFont val="Tahoma"/>
            <family val="2"/>
          </rPr>
          <t>Kevin J Bernhardt:</t>
        </r>
        <r>
          <rPr>
            <sz val="9"/>
            <color indexed="81"/>
            <rFont val="Tahoma"/>
            <family val="2"/>
          </rPr>
          <t xml:space="preserve">
User identified age group such as "Birth to 2 months", etc.</t>
        </r>
      </text>
    </comment>
    <comment ref="AG6" authorId="0" shapeId="0" xr:uid="{81176051-4E3C-4EED-8AD2-8BF82C44F752}">
      <text>
        <r>
          <rPr>
            <b/>
            <sz val="9"/>
            <color indexed="81"/>
            <rFont val="Tahoma"/>
            <family val="2"/>
          </rPr>
          <t>Kevin J Bernhardt:</t>
        </r>
        <r>
          <rPr>
            <sz val="9"/>
            <color indexed="81"/>
            <rFont val="Tahoma"/>
            <family val="2"/>
          </rPr>
          <t xml:space="preserve">
User identified age group such as "Birth to 2 months", etc.</t>
        </r>
      </text>
    </comment>
    <comment ref="AH6" authorId="0" shapeId="0" xr:uid="{371B7CF3-221D-46F0-AF18-EE900377CCD3}">
      <text>
        <r>
          <rPr>
            <b/>
            <sz val="9"/>
            <color indexed="81"/>
            <rFont val="Tahoma"/>
            <family val="2"/>
          </rPr>
          <t>Kevin J Bernhardt:</t>
        </r>
        <r>
          <rPr>
            <sz val="9"/>
            <color indexed="81"/>
            <rFont val="Tahoma"/>
            <family val="2"/>
          </rPr>
          <t xml:space="preserve">
User identified age group such as "Birth to 2 months", etc.</t>
        </r>
      </text>
    </comment>
    <comment ref="AI6" authorId="0" shapeId="0" xr:uid="{2C1C63B9-01A1-4137-B71E-3666AD44C5AF}">
      <text>
        <r>
          <rPr>
            <b/>
            <sz val="9"/>
            <color indexed="81"/>
            <rFont val="Tahoma"/>
            <family val="2"/>
          </rPr>
          <t>Kevin J Bernhardt:</t>
        </r>
        <r>
          <rPr>
            <sz val="9"/>
            <color indexed="81"/>
            <rFont val="Tahoma"/>
            <family val="2"/>
          </rPr>
          <t xml:space="preserve">
User identified age group such as "Birth to 2 months", etc.</t>
        </r>
      </text>
    </comment>
    <comment ref="AJ6" authorId="0" shapeId="0" xr:uid="{7C0F37DC-FFDC-4FAC-A5AB-9112AEF11E4A}">
      <text>
        <r>
          <rPr>
            <b/>
            <sz val="9"/>
            <color indexed="81"/>
            <rFont val="Tahoma"/>
            <family val="2"/>
          </rPr>
          <t>Kevin J Bernhardt:</t>
        </r>
        <r>
          <rPr>
            <sz val="9"/>
            <color indexed="81"/>
            <rFont val="Tahoma"/>
            <family val="2"/>
          </rPr>
          <t xml:space="preserve">
User identified age group such as "Birth to 2 months", etc.</t>
        </r>
      </text>
    </comment>
    <comment ref="AK6" authorId="0" shapeId="0" xr:uid="{3598331C-8941-47EC-8D8A-752AAAFBB66B}">
      <text>
        <r>
          <rPr>
            <b/>
            <sz val="9"/>
            <color indexed="81"/>
            <rFont val="Tahoma"/>
            <family val="2"/>
          </rPr>
          <t>Kevin J Bernhardt:</t>
        </r>
        <r>
          <rPr>
            <sz val="9"/>
            <color indexed="81"/>
            <rFont val="Tahoma"/>
            <family val="2"/>
          </rPr>
          <t xml:space="preserve">
User identified age group such as "Birth to 2 months", etc.</t>
        </r>
      </text>
    </comment>
    <comment ref="AL6" authorId="0" shapeId="0" xr:uid="{34C4A4E5-845D-43DC-9017-048E7B7A16DB}">
      <text>
        <r>
          <rPr>
            <b/>
            <sz val="9"/>
            <color indexed="81"/>
            <rFont val="Tahoma"/>
            <family val="2"/>
          </rPr>
          <t>Kevin J Bernhardt:</t>
        </r>
        <r>
          <rPr>
            <sz val="9"/>
            <color indexed="81"/>
            <rFont val="Tahoma"/>
            <family val="2"/>
          </rPr>
          <t xml:space="preserve">
User identified age group such as "Birth to 2 months", etc.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Kevin J Bernhardt</author>
  </authors>
  <commentList>
    <comment ref="G13" authorId="0" shapeId="0" xr:uid="{57DEC863-41A9-4B67-9282-DE6D7822144A}">
      <text>
        <r>
          <rPr>
            <b/>
            <sz val="9"/>
            <color indexed="81"/>
            <rFont val="Tahoma"/>
            <family val="2"/>
          </rPr>
          <t>Kevin J Bernhardt:</t>
        </r>
        <r>
          <rPr>
            <sz val="9"/>
            <color indexed="81"/>
            <rFont val="Tahoma"/>
            <family val="2"/>
          </rPr>
          <t xml:space="preserve">
Must complete the table below of positive and negative adjustments.  The sum of positive changes and negative changes will automatically be entered in this cell.</t>
        </r>
      </text>
    </comment>
    <comment ref="G14" authorId="0" shapeId="0" xr:uid="{38C90F23-0D6F-419D-8335-3E52CDA81101}">
      <text>
        <r>
          <rPr>
            <b/>
            <sz val="9"/>
            <color indexed="81"/>
            <rFont val="Tahoma"/>
            <family val="2"/>
          </rPr>
          <t>Kevin J Bernhardt:</t>
        </r>
        <r>
          <rPr>
            <sz val="9"/>
            <color indexed="81"/>
            <rFont val="Tahoma"/>
            <family val="2"/>
          </rPr>
          <t xml:space="preserve">
Must complete the table below of positive and negative adjustments.  The sum of positive changes and negative changes will automatically be entered in this cell.</t>
        </r>
      </text>
    </comment>
    <comment ref="B17" authorId="0" shapeId="0" xr:uid="{B68303A4-E4E4-4514-8F4F-8813E1A44AD7}">
      <text>
        <r>
          <rPr>
            <b/>
            <sz val="9"/>
            <color indexed="81"/>
            <rFont val="Tahoma"/>
            <family val="2"/>
          </rPr>
          <t>Kevin J Bernhardt:</t>
        </r>
        <r>
          <rPr>
            <sz val="9"/>
            <color indexed="81"/>
            <rFont val="Tahoma"/>
            <family val="2"/>
          </rPr>
          <t xml:space="preserve">
The PPD may sometimes be negative.  If so enter as a negative number.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Kevin J Bernhardt</author>
  </authors>
  <commentList>
    <comment ref="B7" authorId="0" shapeId="0" xr:uid="{43BCC77A-E397-4F51-A177-03353B7AD7E1}">
      <text>
        <r>
          <rPr>
            <b/>
            <sz val="9"/>
            <color indexed="81"/>
            <rFont val="Tahoma"/>
            <family val="2"/>
          </rPr>
          <t>Kevin J Bernhardt:</t>
        </r>
        <r>
          <rPr>
            <sz val="9"/>
            <color indexed="81"/>
            <rFont val="Tahoma"/>
            <family val="2"/>
          </rPr>
          <t xml:space="preserve">
  Negative percents in the top (rows 9 and 10), positive percents at the bottom (rows 12 and 13)</t>
        </r>
      </text>
    </comment>
    <comment ref="B26" authorId="0" shapeId="0" xr:uid="{B303F43F-5997-4A05-9268-AC7BC6E6DE0F}">
      <text>
        <r>
          <rPr>
            <b/>
            <sz val="9"/>
            <color indexed="81"/>
            <rFont val="Tahoma"/>
            <family val="2"/>
          </rPr>
          <t>Kevin J Bernhardt:</t>
        </r>
        <r>
          <rPr>
            <sz val="9"/>
            <color indexed="81"/>
            <rFont val="Tahoma"/>
            <family val="2"/>
          </rPr>
          <t xml:space="preserve">
  Lower production on the top (rows 28 and 29), and higher production on the bottom (rows 31 and 32)</t>
        </r>
      </text>
    </comment>
  </commentList>
</comments>
</file>

<file path=xl/sharedStrings.xml><?xml version="1.0" encoding="utf-8"?>
<sst xmlns="http://schemas.openxmlformats.org/spreadsheetml/2006/main" count="530" uniqueCount="279">
  <si>
    <t>Milk Sales</t>
  </si>
  <si>
    <t>Breeding</t>
  </si>
  <si>
    <t>Fuel and Oil</t>
  </si>
  <si>
    <t>Repairs</t>
  </si>
  <si>
    <t>Utilities</t>
  </si>
  <si>
    <t>Other</t>
  </si>
  <si>
    <t>Milk Price</t>
  </si>
  <si>
    <t>Per Cow</t>
  </si>
  <si>
    <t>Veterinary &amp; medicine</t>
  </si>
  <si>
    <t>Milk Testing &amp; Registration</t>
  </si>
  <si>
    <t>Bedding</t>
  </si>
  <si>
    <t>COSTS OF PRODUCTION PER COW</t>
  </si>
  <si>
    <t>COSTS OF PRODUCTION PER CWT</t>
  </si>
  <si>
    <t>TOTAL HERD RETURN</t>
  </si>
  <si>
    <t>Custom hire</t>
  </si>
  <si>
    <t>Hominy</t>
  </si>
  <si>
    <t>Wheat Middlings</t>
  </si>
  <si>
    <t>Soy Hulls</t>
  </si>
  <si>
    <t>Molasses</t>
  </si>
  <si>
    <t>Soybeans, raw</t>
  </si>
  <si>
    <t>Soybean Meal 48%</t>
  </si>
  <si>
    <t>Sunflower Meal</t>
  </si>
  <si>
    <t>Tallow</t>
  </si>
  <si>
    <t>Soybean Meal, expeller</t>
  </si>
  <si>
    <t>Soybeans, heated</t>
  </si>
  <si>
    <t>Earlage/Snaplage</t>
  </si>
  <si>
    <t>Urea</t>
  </si>
  <si>
    <t>Straw</t>
  </si>
  <si>
    <t>Malt Sprouts</t>
  </si>
  <si>
    <t>Wheat Bran</t>
  </si>
  <si>
    <t>Whey</t>
  </si>
  <si>
    <t xml:space="preserve">     Depreciation</t>
  </si>
  <si>
    <t xml:space="preserve">     Interest</t>
  </si>
  <si>
    <t>Percent Change in Costs</t>
  </si>
  <si>
    <t>Change in Net Return Per CWT from Original Scenario</t>
  </si>
  <si>
    <t>Change in Net Return Per Cow from Original Scenario</t>
  </si>
  <si>
    <t>Change in Net Return, Dollars, from Original Scenario</t>
  </si>
  <si>
    <t xml:space="preserve">Net Return Per Cow </t>
  </si>
  <si>
    <t xml:space="preserve">Net Return Per CWT </t>
  </si>
  <si>
    <t>Net Return, Total Dollars</t>
  </si>
  <si>
    <t>Net Return Per CWT</t>
  </si>
  <si>
    <t>REVENUES</t>
  </si>
  <si>
    <t>VARIABLE COSTS (VC)</t>
  </si>
  <si>
    <t>FIXED COSTS (FC)</t>
  </si>
  <si>
    <t>Total Variable Costs (TVC)</t>
  </si>
  <si>
    <t>Bull Calf Price (per head)</t>
  </si>
  <si>
    <t>Heifer Calf Price (per head)</t>
  </si>
  <si>
    <t>Mailbox Milk Price ($/cwt)</t>
  </si>
  <si>
    <t>Calf death loss (%)</t>
  </si>
  <si>
    <r>
      <t xml:space="preserve">% Change </t>
    </r>
    <r>
      <rPr>
        <b/>
        <i/>
        <u/>
        <sz val="11"/>
        <color theme="1"/>
        <rFont val="Calibri"/>
        <family val="2"/>
        <scheme val="minor"/>
      </rPr>
      <t>Revenues</t>
    </r>
  </si>
  <si>
    <t>Percent Expected Loss</t>
  </si>
  <si>
    <t>Grass Hay</t>
  </si>
  <si>
    <t>Linseed meal</t>
  </si>
  <si>
    <t>Meat and Bone Meal</t>
  </si>
  <si>
    <t>Rice Bran</t>
  </si>
  <si>
    <t>Soybean Meal, 44%</t>
  </si>
  <si>
    <t>Wet Distillers Grains, Corn</t>
  </si>
  <si>
    <r>
      <rPr>
        <u/>
        <sz val="10"/>
        <color rgb="FF000000"/>
        <rFont val="Calibri"/>
        <family val="2"/>
      </rPr>
      <t>Sales Unit</t>
    </r>
    <r>
      <rPr>
        <sz val="10"/>
        <color rgb="FF000000"/>
        <rFont val="Calibri"/>
        <family val="2"/>
      </rPr>
      <t xml:space="preserve">
Choose from dropdown box</t>
    </r>
  </si>
  <si>
    <t>Percent Associated with the Dairy</t>
  </si>
  <si>
    <t>Other:</t>
  </si>
  <si>
    <t>If no management charge is entered then the budget results are a "Return to Management."  This is common.  Four to five percent of total revenues is a typical estimate.</t>
  </si>
  <si>
    <t>Heifer income estimate based on selling all heifers</t>
  </si>
  <si>
    <t>Supplies</t>
  </si>
  <si>
    <r>
      <t>Operating interest</t>
    </r>
    <r>
      <rPr>
        <vertAlign val="superscript"/>
        <sz val="11"/>
        <color theme="1"/>
        <rFont val="Calibri"/>
        <family val="2"/>
        <scheme val="minor"/>
      </rPr>
      <t>5</t>
    </r>
    <r>
      <rPr>
        <sz val="11"/>
        <color rgb="FFC00000"/>
        <rFont val="Calibri"/>
        <family val="2"/>
        <scheme val="minor"/>
      </rPr>
      <t xml:space="preserve">              interest rate:</t>
    </r>
  </si>
  <si>
    <t>Government Payments</t>
  </si>
  <si>
    <t>Sales Unit</t>
  </si>
  <si>
    <t>Price/Unit</t>
  </si>
  <si>
    <t>Price/head</t>
  </si>
  <si>
    <t>Annual Sales, lbs per cow per year</t>
  </si>
  <si>
    <r>
      <t>Machinery, Equipment, &amp; Facilities</t>
    </r>
    <r>
      <rPr>
        <vertAlign val="superscript"/>
        <sz val="11"/>
        <color theme="1"/>
        <rFont val="Calibri"/>
        <family val="2"/>
        <scheme val="minor"/>
      </rPr>
      <t>6</t>
    </r>
  </si>
  <si>
    <t>Cull Cow Price (per head)</t>
  </si>
  <si>
    <t>Labor Wage Rate ($/hour)</t>
  </si>
  <si>
    <r>
      <t>Bull calf sales</t>
    </r>
    <r>
      <rPr>
        <vertAlign val="superscript"/>
        <sz val="11"/>
        <color theme="1"/>
        <rFont val="Calibri"/>
        <family val="2"/>
        <scheme val="minor"/>
      </rPr>
      <t>2</t>
    </r>
    <r>
      <rPr>
        <sz val="11"/>
        <color theme="1"/>
        <rFont val="Calibri"/>
        <family val="2"/>
        <scheme val="minor"/>
      </rPr>
      <t xml:space="preserve">  </t>
    </r>
  </si>
  <si>
    <t>Labor (paid plus value of unpaid labor)</t>
  </si>
  <si>
    <t>Calving Interval, (months)</t>
  </si>
  <si>
    <t>Total Operating Costs (TC before interest &amp; depr)</t>
  </si>
  <si>
    <t>Total Fixed Costs (TFC)</t>
  </si>
  <si>
    <t>Total Costs (TC)</t>
  </si>
  <si>
    <t>ESTIMATES OF MILK ONLY COSTS OF PRODUCTION</t>
  </si>
  <si>
    <r>
      <t>Based on Residual Claimant</t>
    </r>
    <r>
      <rPr>
        <i/>
        <vertAlign val="superscript"/>
        <sz val="11"/>
        <color theme="1"/>
        <rFont val="Calibri"/>
        <family val="2"/>
        <scheme val="minor"/>
      </rPr>
      <t>9</t>
    </r>
  </si>
  <si>
    <t>Per CWT</t>
  </si>
  <si>
    <t>Labor Estimate</t>
  </si>
  <si>
    <t>Feed Costs</t>
  </si>
  <si>
    <t>Labor Costs</t>
  </si>
  <si>
    <t>Depreciation Costs</t>
  </si>
  <si>
    <t>Interest Costs</t>
  </si>
  <si>
    <r>
      <t xml:space="preserve">Cull Cow                           </t>
    </r>
    <r>
      <rPr>
        <sz val="11"/>
        <color rgb="FFC00000"/>
        <rFont val="Calibri"/>
        <family val="2"/>
        <scheme val="minor"/>
      </rPr>
      <t>Death Loss (%):</t>
    </r>
  </si>
  <si>
    <t>Mature Dairy Cow Price (per head)</t>
  </si>
  <si>
    <r>
      <t>Heifer calf sales</t>
    </r>
    <r>
      <rPr>
        <vertAlign val="superscript"/>
        <sz val="11"/>
        <color theme="1"/>
        <rFont val="Calibri"/>
        <family val="2"/>
        <scheme val="minor"/>
      </rPr>
      <t>2</t>
    </r>
  </si>
  <si>
    <t>TOTAL REVENUES</t>
  </si>
  <si>
    <t>TOTAL VARIABLE COSTS</t>
  </si>
  <si>
    <t>TOTAL FIXED COSTS</t>
  </si>
  <si>
    <t>TOTAL COSTS</t>
  </si>
  <si>
    <t>Yellow-Shaded cells require user input</t>
  </si>
  <si>
    <t>Green-Shaded cells show the original value from the middle column (column F) of the Enterprise Budget</t>
  </si>
  <si>
    <t>Other feed costs</t>
  </si>
  <si>
    <t>Hired labor is typically considered a variable costs, that is, if no production is taking place then there is no corresponding labor.  However, there are situations when hired labor costs may be considered more "fixed," because the labor is salaried.  Salaried labor could be for family labor or non-family managers where the expense will not change in the short-run regardless of intended production.</t>
  </si>
  <si>
    <t>Ration Ingredients</t>
  </si>
  <si>
    <t>Freight and trucking expenses (other than milk)</t>
  </si>
  <si>
    <t>Rent/Lease (machinery, equipment, animals)</t>
  </si>
  <si>
    <t xml:space="preserve">PRICE AND PRODUCTION METRICS </t>
  </si>
  <si>
    <t>Farm Values</t>
  </si>
  <si>
    <t>Lbs of Component</t>
  </si>
  <si>
    <t>USDA or Milk Buyer Values</t>
  </si>
  <si>
    <t>Price
($/cwt)</t>
  </si>
  <si>
    <t>USDA Announced Values</t>
  </si>
  <si>
    <t>Milk Buyer Values</t>
  </si>
  <si>
    <t>Total pounds of milk</t>
  </si>
  <si>
    <t>Hundredweight of milk</t>
  </si>
  <si>
    <t>Average butterfat percent</t>
  </si>
  <si>
    <t>$/lb</t>
  </si>
  <si>
    <t>Average protein percent</t>
  </si>
  <si>
    <t>Average other solids percent</t>
  </si>
  <si>
    <t>Somatic Cell Count (SCC)</t>
  </si>
  <si>
    <t>$/cwt</t>
  </si>
  <si>
    <t>Base Price</t>
  </si>
  <si>
    <t>Total Additions</t>
  </si>
  <si>
    <t>As calculated in table below:</t>
  </si>
  <si>
    <t>Total Deductions</t>
  </si>
  <si>
    <t>Mailbox Price</t>
  </si>
  <si>
    <t>Positive Adjustments</t>
  </si>
  <si>
    <t>Producer Price Differential (PPD)</t>
  </si>
  <si>
    <t>Volume</t>
  </si>
  <si>
    <t>Quality</t>
  </si>
  <si>
    <t>Zone differential</t>
  </si>
  <si>
    <t>PLC/PI</t>
  </si>
  <si>
    <t>Total Additions:</t>
  </si>
  <si>
    <t>Deductions</t>
  </si>
  <si>
    <t>Hauling</t>
  </si>
  <si>
    <t>State promotion</t>
  </si>
  <si>
    <t>National promotion</t>
  </si>
  <si>
    <t>CWT</t>
  </si>
  <si>
    <t>See 'Mailbox Price Calculator' tab for more analysis.</t>
  </si>
  <si>
    <t>Marketing &amp; Hauling</t>
  </si>
  <si>
    <t xml:space="preserve">Operating interest is based on the rate entered multiplied by half the variable costs.  This assumes that money in variable costs is tied up for half a year at any given time.  </t>
  </si>
  <si>
    <t xml:space="preserve">The green-shaded cells show estimates of fixed costs for machinery and buildings as calculated on the "Fixed Cost Calculator" tab. Users can use this as information, but must ultimately enter their own estimates for fixed costs in yellow-shaded cells.      </t>
  </si>
  <si>
    <t>Hundredweight Equivalent (cwtEQ) and Residual Claimant are two methods of adjusting costs of production to those for just milk only.  Calculations for the two methods are explained in the accompanying word document titled "Dairy Enterprise Budget Instructions."</t>
  </si>
  <si>
    <t>Total Dollars</t>
  </si>
  <si>
    <t>Feed Ingredient</t>
  </si>
  <si>
    <t>Dry Matter (%)</t>
  </si>
  <si>
    <t>Alfalfa Hay</t>
  </si>
  <si>
    <t>85 - 90</t>
  </si>
  <si>
    <t>Corn Silage</t>
  </si>
  <si>
    <t>30 - 35</t>
  </si>
  <si>
    <t>Grass Silage</t>
  </si>
  <si>
    <t>Soybean Meal</t>
  </si>
  <si>
    <t>88 - 90</t>
  </si>
  <si>
    <t>Whole Cottonseed</t>
  </si>
  <si>
    <t>90 - 92</t>
  </si>
  <si>
    <t>Barley Grain</t>
  </si>
  <si>
    <t>86 - 88</t>
  </si>
  <si>
    <t>Corn Grain</t>
  </si>
  <si>
    <t>Wheat Grain</t>
  </si>
  <si>
    <t>Oats</t>
  </si>
  <si>
    <t>Brewer's Grains (wet)</t>
  </si>
  <si>
    <t>20 - 30</t>
  </si>
  <si>
    <t>Distillers Grains (dry)</t>
  </si>
  <si>
    <t>Beet Pulp (dried)</t>
  </si>
  <si>
    <t>Citrus Pulp (dried)</t>
  </si>
  <si>
    <t>Pasture (fresh)</t>
  </si>
  <si>
    <t>15 - 25</t>
  </si>
  <si>
    <t>Canola Meal</t>
  </si>
  <si>
    <t>Estimates of Percent of Dry Matter for Some Common Feed Ingredients</t>
  </si>
  <si>
    <r>
      <t>Hired labor that is under annual salary</t>
    </r>
    <r>
      <rPr>
        <vertAlign val="superscript"/>
        <sz val="11"/>
        <color theme="1"/>
        <rFont val="Calibri"/>
        <family val="2"/>
        <scheme val="minor"/>
      </rPr>
      <t>7</t>
    </r>
  </si>
  <si>
    <r>
      <t xml:space="preserve">Mailbox Price Calculator
</t>
    </r>
    <r>
      <rPr>
        <sz val="11"/>
        <color theme="1"/>
        <rFont val="Calibri"/>
        <family val="2"/>
        <scheme val="minor"/>
      </rPr>
      <t>This calculator enables assessment of mailbox price taking into account components and other adjustments.  Yellow-shaded cells are those under greater control by the farm.  Orange-shaded cells are given by USDA and green-shaded cells are generally provided by the milk buyer, but influenced by the farm.  Remember, the final metric to use in the Enterprise Budget is a forecasted annual average mailbox price.</t>
    </r>
  </si>
  <si>
    <t>Non Raised Feed Land Costs (Interest and Taxes)</t>
  </si>
  <si>
    <t xml:space="preserve">     Fixed Repairs/Maintenance</t>
  </si>
  <si>
    <r>
      <t>Management charge</t>
    </r>
    <r>
      <rPr>
        <vertAlign val="superscript"/>
        <sz val="11"/>
        <color theme="1"/>
        <rFont val="Calibri"/>
        <family val="2"/>
        <scheme val="minor"/>
      </rPr>
      <t>8</t>
    </r>
  </si>
  <si>
    <t xml:space="preserve">     Taxes</t>
  </si>
  <si>
    <t xml:space="preserve">     Insurance</t>
  </si>
  <si>
    <t>Dry Matter Percent</t>
  </si>
  <si>
    <t>Name of each scenario from columns E, F, and G on the 'Enterprise Budget' tab --&gt;</t>
  </si>
  <si>
    <t>Total Feed Cost Per Mature Cow:</t>
  </si>
  <si>
    <r>
      <t xml:space="preserve">As Fed Feed </t>
    </r>
    <r>
      <rPr>
        <u/>
        <sz val="10"/>
        <color rgb="FF000000"/>
        <rFont val="Calibri"/>
        <family val="2"/>
      </rPr>
      <t>Prices</t>
    </r>
    <r>
      <rPr>
        <sz val="10"/>
        <color indexed="8"/>
        <rFont val="Calibri"/>
        <family val="2"/>
      </rPr>
      <t xml:space="preserve">
$ per 
Sales Unit</t>
    </r>
  </si>
  <si>
    <t>Pounds (lbs) per
Sales Unit</t>
  </si>
  <si>
    <t>NET RETURN OVER TOTAL COSTS PER COW</t>
  </si>
  <si>
    <t>NET RETURN OVER VARIABLE COSTS PER COW</t>
  </si>
  <si>
    <t>NET RETURN OVER TOTAL COSTS PER CWT</t>
  </si>
  <si>
    <t>Breeding Herd</t>
  </si>
  <si>
    <t>Operating Expense Ratio</t>
  </si>
  <si>
    <t>Depreciation Expense Ratio</t>
  </si>
  <si>
    <t>Interest Expense Ratio</t>
  </si>
  <si>
    <t>Scenario 1</t>
  </si>
  <si>
    <t>Scenario 2</t>
  </si>
  <si>
    <t>Scenario 3</t>
  </si>
  <si>
    <t>Name of Scenario (for purpose of identification)</t>
  </si>
  <si>
    <t>Column E (Scenario 1) from Enterprise Budget</t>
  </si>
  <si>
    <t>Column F (Scenario 2) from Enterprise Budget</t>
  </si>
  <si>
    <t>Column G (Scenario 3) from Enterprise Budget</t>
  </si>
  <si>
    <t>Units/Head</t>
  </si>
  <si>
    <r>
      <t xml:space="preserve">Quick Calculators for Assistance in Determining Price/Head Estimates </t>
    </r>
    <r>
      <rPr>
        <u/>
        <sz val="11"/>
        <color theme="1"/>
        <rFont val="Calibri"/>
        <family val="2"/>
        <scheme val="minor"/>
      </rPr>
      <t>(not required, information only)</t>
    </r>
  </si>
  <si>
    <t>Scenario</t>
  </si>
  <si>
    <t>Bred Heifer Price (per head)</t>
  </si>
  <si>
    <t>Labor hours per mature cow</t>
  </si>
  <si>
    <r>
      <t>Feed costs per mature cow</t>
    </r>
    <r>
      <rPr>
        <vertAlign val="superscript"/>
        <sz val="11"/>
        <color theme="1"/>
        <rFont val="Calibri"/>
        <family val="2"/>
        <scheme val="minor"/>
      </rPr>
      <t>3</t>
    </r>
  </si>
  <si>
    <t>Estimated heifer replacement costs based on purchasing bred replacements</t>
  </si>
  <si>
    <r>
      <t>Based on CWTEQ</t>
    </r>
    <r>
      <rPr>
        <i/>
        <vertAlign val="superscript"/>
        <sz val="11"/>
        <color theme="1"/>
        <rFont val="Calibri"/>
        <family val="2"/>
        <scheme val="minor"/>
      </rPr>
      <t>9</t>
    </r>
  </si>
  <si>
    <t>Total Costs Based on Energy Corrected Milk</t>
  </si>
  <si>
    <t>EXPENSE RATIOS (COSTS:TOTAL REVENUES)</t>
  </si>
  <si>
    <t>Labor Expense Ratio</t>
  </si>
  <si>
    <t>COSTS OF PRODUCTION BASED ON ENERGY CORRECTED MILK</t>
  </si>
  <si>
    <t>ECM CWT</t>
  </si>
  <si>
    <t>Insurance</t>
  </si>
  <si>
    <t xml:space="preserve">   Interest</t>
  </si>
  <si>
    <t xml:space="preserve">   Buildings</t>
  </si>
  <si>
    <t xml:space="preserve">   Breeding Livestock</t>
  </si>
  <si>
    <t xml:space="preserve">   Machinery and Equipment</t>
  </si>
  <si>
    <t>Depreciation, Buildings</t>
  </si>
  <si>
    <t xml:space="preserve">   Insurance @1.25%</t>
  </si>
  <si>
    <t xml:space="preserve">   Depreciation, typical: 10% of MV</t>
  </si>
  <si>
    <t xml:space="preserve">   Repairs, typical: 6% of MV</t>
  </si>
  <si>
    <t xml:space="preserve">   Taxes, typical: zero</t>
  </si>
  <si>
    <t xml:space="preserve">   Insurance, typical: 1.25% of MV</t>
  </si>
  <si>
    <t xml:space="preserve">   Depreciation, typical: 5% of MV</t>
  </si>
  <si>
    <t xml:space="preserve">   Taxes, typical: .75%</t>
  </si>
  <si>
    <t>Depreciation, Machinery &amp; Equipment</t>
  </si>
  <si>
    <t>Taxes, Machinery, Equip, &amp; Buildings</t>
  </si>
  <si>
    <t>Taxes, Land</t>
  </si>
  <si>
    <t>Current Market Value of:</t>
  </si>
  <si>
    <t>Machinery &amp; Equipment Fixed Costs for:</t>
  </si>
  <si>
    <t>Scenario (from 'Enterprise Budget' Tab, columns E, F, and G)</t>
  </si>
  <si>
    <t>Type of Fixed Cost</t>
  </si>
  <si>
    <t>Estimated Fixed Costs</t>
  </si>
  <si>
    <t xml:space="preserve">   Land used in dairy other than for feed</t>
  </si>
  <si>
    <r>
      <t xml:space="preserve">
</t>
    </r>
    <r>
      <rPr>
        <u/>
        <sz val="10"/>
        <rFont val="Calibri"/>
        <family val="2"/>
        <scheme val="minor"/>
      </rPr>
      <t>Per Cow</t>
    </r>
    <r>
      <rPr>
        <sz val="10"/>
        <rFont val="Calibri"/>
        <family val="2"/>
        <scheme val="minor"/>
      </rPr>
      <t xml:space="preserve"> Lactating Cow Ration
</t>
    </r>
    <r>
      <rPr>
        <b/>
        <sz val="10"/>
        <rFont val="Calibri"/>
        <family val="2"/>
        <scheme val="minor"/>
      </rPr>
      <t>lbs/cow/day</t>
    </r>
  </si>
  <si>
    <r>
      <rPr>
        <u/>
        <sz val="10"/>
        <rFont val="Calibri"/>
        <family val="2"/>
        <scheme val="minor"/>
      </rPr>
      <t>Per Cow</t>
    </r>
    <r>
      <rPr>
        <sz val="10"/>
        <rFont val="Calibri"/>
        <family val="2"/>
        <scheme val="minor"/>
      </rPr>
      <t xml:space="preserve">
Dry Cow Ration 
</t>
    </r>
    <r>
      <rPr>
        <b/>
        <sz val="10"/>
        <rFont val="Calibri"/>
        <family val="2"/>
        <scheme val="minor"/>
      </rPr>
      <t>lbs/cow/day</t>
    </r>
  </si>
  <si>
    <t>Buildings Fixed Costs for:</t>
  </si>
  <si>
    <t>Breeding Livestock Fixed Costs for:</t>
  </si>
  <si>
    <t>Land Fixed Costs for:</t>
  </si>
  <si>
    <r>
      <rPr>
        <b/>
        <u/>
        <sz val="18"/>
        <color theme="1"/>
        <rFont val="Calibri"/>
        <family val="2"/>
        <scheme val="minor"/>
      </rPr>
      <t>Sensitivity Analysis of Middle Scenario of the 'Enterprise Budget' Tab Column F</t>
    </r>
    <r>
      <rPr>
        <b/>
        <sz val="12"/>
        <color theme="1"/>
        <rFont val="Calibri"/>
        <family val="2"/>
        <scheme val="minor"/>
      </rPr>
      <t xml:space="preserve">
</t>
    </r>
    <r>
      <rPr>
        <b/>
        <sz val="14"/>
        <color theme="1"/>
        <rFont val="Calibri"/>
        <family val="2"/>
        <scheme val="minor"/>
      </rPr>
      <t>Table 1 shows a sensitivity of net return per cow, per cwt, and total return based on user entry of percent changes in costs and revenues.
Table 2 shows a sensitivity to net returns per cow, per cwt, and total based on changes in milk prices and production.</t>
    </r>
  </si>
  <si>
    <t>Table 1:  Change in Net Returns (per cow, per cwt, and total) Based on User Defined Percentage Changes in Revenues and Costs</t>
  </si>
  <si>
    <t>Production
lbs/cow/Yr</t>
  </si>
  <si>
    <t>Table 2:  Change in Net Returns (per cow, per cwt, and total) Based on User Defined Changes in Production per Cow and Price per cwt</t>
  </si>
  <si>
    <r>
      <rPr>
        <b/>
        <u/>
        <sz val="11"/>
        <color theme="1"/>
        <rFont val="Calibri"/>
        <family val="2"/>
        <scheme val="minor"/>
      </rPr>
      <t xml:space="preserve">Introduction and Accompanying Materials
</t>
    </r>
    <r>
      <rPr>
        <sz val="11"/>
        <color theme="1"/>
        <rFont val="Calibri"/>
        <family val="2"/>
        <scheme val="minor"/>
      </rPr>
      <t xml:space="preserve">     An enterprise budget enables analysis of a singular enterprise for the purposes of planning, comparison, or for choosing optimal enterprises.  See the article titled "Dairy Enterprise Budget" for more explanation of the role and purpose of enterprise budgets.
    There are many published enterprise budget formats and spreadsheet tools, some of which are referenced below.  Each carries its own assumptions on price, production, and other metrics, has its own look and process, and varies in complexity.  Users are encouraged to evaluate these and other sources to find what works best for your situation.  
    Accompanying this spreadsheet is an article titled "</t>
    </r>
    <r>
      <rPr>
        <i/>
        <sz val="11"/>
        <color theme="1"/>
        <rFont val="Calibri"/>
        <family val="2"/>
        <scheme val="minor"/>
      </rPr>
      <t>Dairy Enterprise Budget Instructions</t>
    </r>
    <r>
      <rPr>
        <sz val="11"/>
        <color theme="1"/>
        <rFont val="Calibri"/>
        <family val="2"/>
        <scheme val="minor"/>
      </rPr>
      <t xml:space="preserve">." In addition, the spreadsheet itself has many explanatory footnotes and cell notes that can be seen by hovering the cursor over those cells with a red triangle in the upper right corner of the cell.   </t>
    </r>
  </si>
  <si>
    <r>
      <rPr>
        <b/>
        <u/>
        <sz val="11"/>
        <color theme="1"/>
        <rFont val="Calibri"/>
        <family val="2"/>
        <scheme val="minor"/>
      </rPr>
      <t>References:</t>
    </r>
    <r>
      <rPr>
        <sz val="11"/>
        <color theme="1"/>
        <rFont val="Calibri"/>
        <family val="2"/>
        <scheme val="minor"/>
      </rPr>
      <t xml:space="preserve">
Ward, Barry, Dianne Shoemaker, Maurice Eastridge (2018), '2018 Dairy Cow Budget - Large Breed,' The Ohio State University Extension, 5/25/2018. (https://brown.osu.edu/program-areas/agriculture-and-natural-resources/enterprise-budgets)   
Cabrera, V.E., P. Hoffman, and R. Shaver (2018).  "FeedVal v6.o predicted dairy feed prices and ranking for May 2018" (Dairy Management: Tools (wisc.edu) 
Kay, Ronald D., William M. Edwards, and Patricia A. Duffy. </t>
    </r>
    <r>
      <rPr>
        <u/>
        <sz val="11"/>
        <color theme="1"/>
        <rFont val="Calibri"/>
        <family val="2"/>
        <scheme val="minor"/>
      </rPr>
      <t>Farm Management</t>
    </r>
    <r>
      <rPr>
        <sz val="11"/>
        <color theme="1"/>
        <rFont val="Calibri"/>
        <family val="2"/>
        <scheme val="minor"/>
      </rPr>
      <t xml:space="preserve">, 10th ed., McGraw Hill, 2024.
Milhollin, Ryan, Adauto Rocha Jr., Reagan Bluel, Chloe Collins, Scott Poock (2024) ‘Missouri Dairy Budget Tool,’ University of Missouri Extension (MODairyBudget.xlsx (live.com) 
Tonsor, Glynn, and Robin Reid (2022) ‘KSU-Dairy Farm Management Guide Budgets,’ version-12.17.2018, copyright 2018 AgManager.info, K-State Department of Agricultural Economics, 2023 KSU-Dairy Farm Management Guide Spreadsheet | AgManager.info 
Tranel, Larry (2024) "Iowa Dairy Budgets," Dairy Team, Iowa State University Extension and Outreach, (https://www.extension.iastate.edu/dairyteam/content/iowa-dairy-budgets).   </t>
    </r>
  </si>
  <si>
    <t>Average Percent Protein (optional)</t>
  </si>
  <si>
    <t>Average Percent Fat (optional)</t>
  </si>
  <si>
    <t>As-Fed</t>
  </si>
  <si>
    <r>
      <t xml:space="preserve">Replacement Heifer Rate </t>
    </r>
    <r>
      <rPr>
        <sz val="9"/>
        <color theme="1"/>
        <rFont val="Calibri"/>
        <family val="2"/>
        <scheme val="minor"/>
      </rPr>
      <t>(cull rate before death loss)</t>
    </r>
    <r>
      <rPr>
        <sz val="11"/>
        <color theme="1"/>
        <rFont val="Calibri"/>
        <family val="2"/>
        <scheme val="minor"/>
      </rPr>
      <t xml:space="preserve"> (%)</t>
    </r>
  </si>
  <si>
    <t>Average Days in Lactation (days)</t>
  </si>
  <si>
    <r>
      <rPr>
        <b/>
        <u/>
        <sz val="11"/>
        <color theme="1"/>
        <rFont val="Calibri"/>
        <family val="2"/>
        <scheme val="minor"/>
      </rPr>
      <t>Instructions</t>
    </r>
    <r>
      <rPr>
        <sz val="11"/>
        <color theme="1"/>
        <rFont val="Calibri"/>
        <family val="2"/>
        <scheme val="minor"/>
      </rPr>
      <t xml:space="preserve">
 - Data entry in yellow-shaded cells only!
 - Rations must be designated as dry matter or as-fed in row 4 and the   
    lbs/cow/day entered accordingly for each feed ingredient.  
 - Columns B-G must be fully completed for any feed ingredient to be a part 
    of the calculation.</t>
    </r>
  </si>
  <si>
    <t>Days in Lactation:</t>
  </si>
  <si>
    <t>Alfalfa Baleage</t>
  </si>
  <si>
    <t>30-35%</t>
  </si>
  <si>
    <t>85 - 88</t>
  </si>
  <si>
    <t>Column E (Scenario 1) from 'Enterprise Budget' Tab</t>
  </si>
  <si>
    <t>Column F (Scenario 2) from "Enterprise Budget' Tab</t>
  </si>
  <si>
    <t>Column G (Scenario 3) from 'Enterprise Budget' Tab</t>
  </si>
  <si>
    <r>
      <t xml:space="preserve">Total Quantity per Mature Cow per Year 
</t>
    </r>
    <r>
      <rPr>
        <sz val="8"/>
        <rFont val="Calibri"/>
        <family val="2"/>
        <scheme val="minor"/>
      </rPr>
      <t>(expressed in units used in pricing)</t>
    </r>
  </si>
  <si>
    <t>Total Feed Cost per Mature Cow per Year</t>
  </si>
  <si>
    <t>Select in each yellow-shaded cell whether the ration is based on 
"Dry Matter" or "As-Fed" --&gt;</t>
  </si>
  <si>
    <r>
      <t xml:space="preserve">Feed Cost Calculator Based on Either "Dry Matter" or "As-Fed" Rations for Lactating and Dry Cows
</t>
    </r>
    <r>
      <rPr>
        <sz val="12"/>
        <color theme="1"/>
        <rFont val="Calibri"/>
        <family val="2"/>
        <scheme val="minor"/>
      </rPr>
      <t>(Blue-Shaded cells are the name given to each scenario from the 'Enterprise Budget' tab)</t>
    </r>
  </si>
  <si>
    <t>Age Group</t>
  </si>
  <si>
    <t>Total Feed Cost Per Replacement:</t>
  </si>
  <si>
    <t>Total Quantity per Replacement Animal per Year 
(units are the same as the pricing unit)</t>
  </si>
  <si>
    <t>Total Feed Cost per Replacement Animal</t>
  </si>
  <si>
    <r>
      <rPr>
        <b/>
        <u/>
        <sz val="11"/>
        <color theme="1"/>
        <rFont val="Calibri"/>
        <family val="2"/>
        <scheme val="minor"/>
      </rPr>
      <t>Instructions</t>
    </r>
    <r>
      <rPr>
        <sz val="11"/>
        <color theme="1"/>
        <rFont val="Calibri"/>
        <family val="2"/>
        <scheme val="minor"/>
      </rPr>
      <t xml:space="preserve">
 - Data entry in yellow-shaded cells only!
 - Rations can be entered as dry matter or as-fed in row 4.  The total lbs for 
    each age group must be based on the selection in row 4.  
 - Columns B-G must be fully completed for any feed ingredient to be a part 
    of the calculation.</t>
    </r>
  </si>
  <si>
    <t xml:space="preserve">Total lbs per animal </t>
  </si>
  <si>
    <t>Total lbs per animal</t>
  </si>
  <si>
    <r>
      <t>Feed Cost Calculator Based on Either "Dry Matter" or "As-Fed" Rations for Replacement Heifers</t>
    </r>
    <r>
      <rPr>
        <b/>
        <vertAlign val="superscript"/>
        <sz val="16"/>
        <color theme="1"/>
        <rFont val="Calibri"/>
        <family val="2"/>
        <scheme val="minor"/>
      </rPr>
      <t xml:space="preserve"> </t>
    </r>
    <r>
      <rPr>
        <b/>
        <sz val="16"/>
        <color theme="1"/>
        <rFont val="Calibri"/>
        <family val="2"/>
        <scheme val="minor"/>
      </rPr>
      <t xml:space="preserve">
</t>
    </r>
    <r>
      <rPr>
        <sz val="12"/>
        <color theme="1"/>
        <rFont val="Calibri"/>
        <family val="2"/>
        <scheme val="minor"/>
      </rPr>
      <t>Blue-Shaded cells are the name given to each scenario from the 'Enterprise Budget' tab
Note, up to nine different rations for different age groups of replacements can be entered</t>
    </r>
  </si>
  <si>
    <r>
      <t>Feed costs for raised heifer replacements</t>
    </r>
    <r>
      <rPr>
        <vertAlign val="superscript"/>
        <sz val="11"/>
        <color theme="1"/>
        <rFont val="Calibri"/>
        <family val="2"/>
        <scheme val="minor"/>
      </rPr>
      <t>3</t>
    </r>
  </si>
  <si>
    <t>As mentioned, replacements can be entered in two ways.  One is that all heifer calves are sold as income and replacement springing heifers are purchased back.  Green-shaded cells show estimates of replacement costs based on prices and cull rates.  The second way is raising replacements.  In this case replacement costs are included in other expenses for feed, vet, labor, etc.</t>
  </si>
  <si>
    <t>Feed costs estimate from 'Mature Cow' and 'Replacement' Feed Cost tabs</t>
  </si>
  <si>
    <t>Estimates from 'Fixed Cost' tab</t>
  </si>
  <si>
    <t>Herd Size, Mature Cows (Lactating + Dry)</t>
  </si>
  <si>
    <t>The Enterprise Budget is based on a per cow unit.  Each cow unit includes a period of lactation and associated expenses, dry period and associated expenses, production, sale and expenses of a calf, a percent that is replaced, and a percent that is culled.  All revenues and expenses are based on those resulting from one cow unit.</t>
  </si>
  <si>
    <t xml:space="preserve">     Bull calf income and the estimated heifer calf income (green-shaded cells) is determined by the price of each, calving interval, and death loss.  Calving interval provides how much of a calf each cow unit has in one year.  
     This budget enables users to evaluate herd replacement in two ways.  One is selling all heifers and then buying back replacements.  The other is raising replacements.  For heifer sales, the estimate in the green-shaded cells is based on selling all heifers and another entry later will reflect buying back replacements.  If replacements are raised then the entry for heifer sales should just be the value of heifers sold, which is not reflected in the green-shaded cells.</t>
  </si>
  <si>
    <r>
      <t>Replacement heifer purchases ($/cow)</t>
    </r>
    <r>
      <rPr>
        <vertAlign val="superscript"/>
        <sz val="11"/>
        <color theme="1"/>
        <rFont val="Calibri"/>
        <family val="2"/>
        <scheme val="minor"/>
      </rPr>
      <t>4</t>
    </r>
  </si>
  <si>
    <t>Repairs on machinery and buildings</t>
  </si>
  <si>
    <t>Interest (equity opportunity cost)</t>
  </si>
  <si>
    <t>Note, All Price and Production Metrics Must Be Completed, Rows 4-20</t>
  </si>
  <si>
    <t xml:space="preserve">     The green-shaded cells show estimated feed costs based on user entered rations for mature cows (lactating and dry) from the 'Mature Cow Feed Cost' tab and replacements on the 'Replacement Feed Costs' tab.  However, the green-shaded cells are information only, actual costs must be manually entered in the yellow-shaded cells.  
     Note, that the budget can accommodate either buying all replacements or raising replacements.  If replacements are purchased, then all heifers are sold (as shown in the green-shaded cells next to heifer sales) and replacements are purchased (as shown in the green-shaded cells next to replacement heifer purchases).  If replacements are raised then only heifers that are sold should be entered in heifer sales (NOT shown by green-shaded cells) and there would be little to no replacement purchases.  However, there would be replacement feed costs (shown in green-shaded cells next to feed costs for raised heifer replacements) and in other expense items such as vet, labor, etc. 
     Another complexity in estimating feed costs are that some feeds are raised and others are purchased.  Purchased feed costs are straight-forward, but raised feed costs include the costs of seed, fertilizer, capital and labor used to raise the crop.  
     Typically, in enterprise budgets (including this one), all feed needs are purchased at the current market value and no costs for raised feeds are included (doing so would be double counting).  Thus, feed costs include purchased feeds and the opportunity cost value of raised feeds.  Using this method, it is important that raised feed costs like seed, fertilizer, etc. are not also entered as that would result in double counting.  Land costs would also not be an expense as the market price of feeds assumes the fixed land costs are included.  </t>
  </si>
  <si>
    <r>
      <rPr>
        <b/>
        <u/>
        <sz val="14"/>
        <color theme="1"/>
        <rFont val="Calibri"/>
        <family val="2"/>
        <scheme val="minor"/>
      </rPr>
      <t>FIXED COST CALCULATOR</t>
    </r>
    <r>
      <rPr>
        <sz val="12"/>
        <color theme="1"/>
        <rFont val="Calibri"/>
        <family val="2"/>
        <scheme val="minor"/>
      </rPr>
      <t xml:space="preserve">
Below is a method for estimating fixed costs based on a percent of market value. Estimates are transferred to the 'Enterprise Budget' tab, but only as information.  Users must ultimately manually enter fixed costs on the Enterprise Budget, the calculators below are just for assistance.</t>
    </r>
  </si>
  <si>
    <t>Percent of Market Value that is an Estimated of Fixed Cost</t>
  </si>
  <si>
    <r>
      <rPr>
        <i/>
        <sz val="11"/>
        <color theme="1"/>
        <rFont val="Calibri"/>
        <family val="2"/>
        <scheme val="minor"/>
      </rPr>
      <t>positive</t>
    </r>
    <r>
      <rPr>
        <b/>
        <i/>
        <sz val="11"/>
        <color theme="1"/>
        <rFont val="Calibri"/>
        <family val="2"/>
        <scheme val="minor"/>
      </rPr>
      <t xml:space="preserve"> -- Percent Change in Costs -- </t>
    </r>
    <r>
      <rPr>
        <i/>
        <sz val="11"/>
        <color theme="1"/>
        <rFont val="Calibri"/>
        <family val="2"/>
        <scheme val="minor"/>
      </rPr>
      <t>negative</t>
    </r>
  </si>
  <si>
    <r>
      <rPr>
        <i/>
        <sz val="11"/>
        <color theme="1"/>
        <rFont val="Calibri"/>
        <family val="2"/>
        <scheme val="minor"/>
      </rPr>
      <t xml:space="preserve">lower </t>
    </r>
    <r>
      <rPr>
        <b/>
        <i/>
        <sz val="11"/>
        <color theme="1"/>
        <rFont val="Calibri"/>
        <family val="2"/>
        <scheme val="minor"/>
      </rPr>
      <t xml:space="preserve">-- Milk Price -- </t>
    </r>
    <r>
      <rPr>
        <i/>
        <sz val="11"/>
        <color theme="1"/>
        <rFont val="Calibri"/>
        <family val="2"/>
        <scheme val="minor"/>
      </rPr>
      <t>higher</t>
    </r>
  </si>
  <si>
    <t>REQUIRED: Enter in each yellow-shaded cell whether the ration is based on "Dry Matter" or "As-Fed" --&gt;</t>
  </si>
  <si>
    <r>
      <t xml:space="preserve">                                                   Dairy Enterprise Budget
</t>
    </r>
    <r>
      <rPr>
        <u/>
        <sz val="12"/>
        <color theme="1"/>
        <rFont val="Calibri"/>
        <family val="2"/>
        <scheme val="minor"/>
      </rPr>
      <t>Brief Notes/Instructions:</t>
    </r>
    <r>
      <rPr>
        <b/>
        <sz val="14"/>
        <color theme="1"/>
        <rFont val="Calibri"/>
        <family val="2"/>
        <scheme val="minor"/>
      </rPr>
      <t xml:space="preserve">
</t>
    </r>
    <r>
      <rPr>
        <sz val="11"/>
        <color theme="1"/>
        <rFont val="Calibri"/>
        <family val="2"/>
        <scheme val="minor"/>
      </rPr>
      <t>1. Three potential scenarios (columns E, F, and G), all based on one cow unit</t>
    </r>
    <r>
      <rPr>
        <vertAlign val="superscript"/>
        <sz val="11"/>
        <color theme="1"/>
        <rFont val="Calibri"/>
        <family val="2"/>
        <scheme val="minor"/>
      </rPr>
      <t>1</t>
    </r>
    <r>
      <rPr>
        <sz val="11"/>
        <color theme="1"/>
        <rFont val="Calibri"/>
        <family val="2"/>
        <scheme val="minor"/>
      </rPr>
      <t xml:space="preserve">.
2. Explanations are provided in some cells noted by the red triangle in the upper right corner of 
    the cell, in footnotes, and/or in the accompanying "Dairy Enterprise Budget Instructions".
3. User entry only in yellow-shaded cells. Other (non-yellow) cells are for information, estimates, 
    or contain formulas. </t>
    </r>
  </si>
  <si>
    <r>
      <rPr>
        <b/>
        <u/>
        <sz val="24"/>
        <color theme="1"/>
        <rFont val="Calibri"/>
        <family val="2"/>
        <scheme val="minor"/>
      </rPr>
      <t>Dairy Enterprise Budget</t>
    </r>
    <r>
      <rPr>
        <sz val="14"/>
        <color theme="1"/>
        <rFont val="Calibri"/>
        <family val="2"/>
        <scheme val="minor"/>
      </rPr>
      <t xml:space="preserve">
</t>
    </r>
    <r>
      <rPr>
        <sz val="12"/>
        <color theme="1"/>
        <rFont val="Calibri"/>
        <family val="2"/>
        <scheme val="minor"/>
      </rPr>
      <t>by
Kevin Bernhardt
UW-Madison Division of Extension and 
UW-Platteville School of Agriculture
bernhark@uwplatt.edu
With review by Angie Ulness and Jackie McCarville
Version: July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</si>
</sst>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
    <numFmt numFmtId="167" formatCode="0.000"/>
    <numFmt numFmtId="168" formatCode="0.0000"/>
  </numFmts>
  <fonts count="46">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sz val="11"/>
      <color rgb="FFC00000"/>
      <name val="Calibri"/>
      <family val="2"/>
      <scheme val="minor"/>
    </font>
    <font>
      <b/>
      <i/>
      <sz val="11"/>
      <color theme="1"/>
      <name val="Calibri"/>
      <family val="2"/>
      <scheme val="minor"/>
    </font>
    <font>
      <sz val="9"/>
      <color theme="1"/>
      <name val="Calibri"/>
      <family val="2"/>
      <scheme val="minor"/>
    </font>
    <font>
      <sz val="9"/>
      <color indexed="81"/>
      <name val="Tahoma"/>
      <family val="2"/>
    </font>
    <font>
      <sz val="10"/>
      <color theme="1"/>
      <name val="Calibri"/>
      <family val="2"/>
      <scheme val="minor"/>
    </font>
    <font>
      <u/>
      <sz val="11"/>
      <color theme="1"/>
      <name val="Calibri"/>
      <family val="2"/>
      <scheme val="minor"/>
    </font>
    <font>
      <b/>
      <sz val="11"/>
      <color indexed="8"/>
      <name val="Calibri"/>
      <family val="2"/>
    </font>
    <font>
      <sz val="11"/>
      <color indexed="8"/>
      <name val="Calibri"/>
      <family val="2"/>
    </font>
    <font>
      <sz val="10"/>
      <name val="Arial"/>
      <family val="2"/>
    </font>
    <font>
      <b/>
      <sz val="10"/>
      <name val="CG Times (W1)"/>
      <family val="1"/>
    </font>
    <font>
      <i/>
      <sz val="10"/>
      <name val="CG Times (W1)"/>
      <family val="1"/>
    </font>
    <font>
      <vertAlign val="superscrip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u/>
      <sz val="24"/>
      <color theme="1"/>
      <name val="Calibri"/>
      <family val="2"/>
      <scheme val="minor"/>
    </font>
    <font>
      <b/>
      <sz val="9"/>
      <color indexed="81"/>
      <name val="Tahoma"/>
      <family val="2"/>
    </font>
    <font>
      <b/>
      <sz val="12"/>
      <color theme="1"/>
      <name val="Calibri"/>
      <family val="2"/>
      <scheme val="minor"/>
    </font>
    <font>
      <i/>
      <sz val="10"/>
      <color theme="1"/>
      <name val="Calibri"/>
      <family val="2"/>
      <scheme val="minor"/>
    </font>
    <font>
      <b/>
      <u/>
      <sz val="12"/>
      <color theme="1"/>
      <name val="Calibri"/>
      <family val="2"/>
      <scheme val="minor"/>
    </font>
    <font>
      <sz val="10"/>
      <name val="Calibri"/>
      <family val="2"/>
      <scheme val="minor"/>
    </font>
    <font>
      <b/>
      <u/>
      <sz val="18"/>
      <color theme="1"/>
      <name val="Calibri"/>
      <family val="2"/>
      <scheme val="minor"/>
    </font>
    <font>
      <b/>
      <u/>
      <sz val="14"/>
      <color theme="1"/>
      <name val="Calibri"/>
      <family val="2"/>
      <scheme val="minor"/>
    </font>
    <font>
      <i/>
      <vertAlign val="superscript"/>
      <sz val="11"/>
      <color theme="1"/>
      <name val="Calibri"/>
      <family val="2"/>
      <scheme val="minor"/>
    </font>
    <font>
      <b/>
      <i/>
      <u/>
      <sz val="11"/>
      <color theme="1"/>
      <name val="Calibri"/>
      <family val="2"/>
      <scheme val="minor"/>
    </font>
    <font>
      <b/>
      <sz val="10"/>
      <name val="Calibri"/>
      <family val="2"/>
      <scheme val="minor"/>
    </font>
    <font>
      <sz val="10"/>
      <color rgb="FF000000"/>
      <name val="Calibri"/>
      <family val="2"/>
    </font>
    <font>
      <sz val="10"/>
      <color indexed="8"/>
      <name val="Calibri"/>
      <family val="2"/>
    </font>
    <font>
      <u/>
      <sz val="10"/>
      <color rgb="FF000000"/>
      <name val="Calibri"/>
      <family val="2"/>
    </font>
    <font>
      <b/>
      <sz val="16"/>
      <color theme="1"/>
      <name val="Calibri"/>
      <family val="2"/>
      <scheme val="minor"/>
    </font>
    <font>
      <b/>
      <vertAlign val="superscript"/>
      <sz val="16"/>
      <color theme="1"/>
      <name val="Calibri"/>
      <family val="2"/>
      <scheme val="minor"/>
    </font>
    <font>
      <sz val="8"/>
      <name val="Calibri"/>
      <family val="2"/>
      <scheme val="minor"/>
    </font>
    <font>
      <b/>
      <sz val="14"/>
      <name val="CG Times (W1)"/>
    </font>
    <font>
      <u/>
      <sz val="12"/>
      <color theme="1"/>
      <name val="Calibri"/>
      <family val="2"/>
      <scheme val="minor"/>
    </font>
    <font>
      <sz val="8"/>
      <color theme="1"/>
      <name val="Calibri"/>
      <family val="2"/>
      <scheme val="minor"/>
    </font>
    <font>
      <u/>
      <sz val="10"/>
      <name val="Calibri"/>
      <family val="2"/>
      <scheme val="minor"/>
    </font>
    <font>
      <b/>
      <sz val="10"/>
      <name val="CG Times (W1)"/>
    </font>
    <font>
      <b/>
      <sz val="12"/>
      <color indexed="8"/>
      <name val="Calibri"/>
      <family val="2"/>
    </font>
    <font>
      <b/>
      <sz val="11"/>
      <name val="CG Times (W1)"/>
    </font>
    <font>
      <b/>
      <i/>
      <sz val="12"/>
      <name val="CG Times (W1)"/>
    </font>
    <font>
      <b/>
      <u/>
      <sz val="16"/>
      <color theme="1"/>
      <name val="Calibri"/>
      <family val="2"/>
      <scheme val="minor"/>
    </font>
  </fonts>
  <fills count="9">
    <fill>
      <patternFill patternType="none"/>
    </fill>
    <fill>
      <patternFill patternType="gray125"/>
    </fill>
    <fill>
      <patternFill patternType="solid">
        <fgColor theme="0" tint="-0.49998474074526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auto="1"/>
      </top>
      <bottom style="thin">
        <color auto="1"/>
      </bottom>
      <diagonal/>
    </border>
    <border>
      <left/>
      <right style="thin">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right/>
      <top/>
      <bottom style="thick">
        <color auto="1"/>
      </bottom>
      <diagonal/>
    </border>
    <border>
      <left style="thin">
        <color indexed="64"/>
      </left>
      <right style="thin">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
      <left/>
      <right style="thick">
        <color auto="1"/>
      </right>
      <top style="thin">
        <color indexed="64"/>
      </top>
      <bottom style="thin">
        <color indexed="64"/>
      </bottom>
      <diagonal/>
    </border>
    <border>
      <left style="thick">
        <color auto="1"/>
      </left>
      <right style="thin">
        <color indexed="64"/>
      </right>
      <top/>
      <bottom style="thin">
        <color indexed="64"/>
      </bottom>
      <diagonal/>
    </border>
    <border>
      <left/>
      <right style="thick">
        <color auto="1"/>
      </right>
      <top style="thick">
        <color auto="1"/>
      </top>
      <bottom/>
      <diagonal/>
    </border>
    <border>
      <left/>
      <right style="thick">
        <color auto="1"/>
      </right>
      <top/>
      <bottom/>
      <diagonal/>
    </border>
    <border>
      <left style="thick">
        <color auto="1"/>
      </left>
      <right style="thin">
        <color indexed="64"/>
      </right>
      <top style="thin">
        <color indexed="64"/>
      </top>
      <bottom style="thick">
        <color auto="1"/>
      </bottom>
      <diagonal/>
    </border>
    <border>
      <left style="thick">
        <color auto="1"/>
      </left>
      <right style="thin">
        <color indexed="64"/>
      </right>
      <top style="thin">
        <color indexed="64"/>
      </top>
      <bottom/>
      <diagonal/>
    </border>
    <border>
      <left/>
      <right/>
      <top style="medium">
        <color auto="1"/>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thin">
        <color theme="0" tint="-0.24994659260841701"/>
      </left>
      <right style="medium">
        <color auto="1"/>
      </right>
      <top style="medium">
        <color auto="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style="medium">
        <color auto="1"/>
      </right>
      <top style="thin">
        <color theme="0" tint="-0.24994659260841701"/>
      </top>
      <bottom style="medium">
        <color auto="1"/>
      </bottom>
      <diagonal/>
    </border>
    <border>
      <left style="thin">
        <color theme="0" tint="-0.24994659260841701"/>
      </left>
      <right/>
      <top style="medium">
        <color auto="1"/>
      </top>
      <bottom style="thin">
        <color theme="0" tint="-0.24994659260841701"/>
      </bottom>
      <diagonal/>
    </border>
    <border>
      <left/>
      <right style="thin">
        <color theme="0" tint="-0.24994659260841701"/>
      </right>
      <top style="medium">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auto="1"/>
      </bottom>
      <diagonal/>
    </border>
    <border>
      <left/>
      <right style="thin">
        <color theme="0" tint="-0.24994659260841701"/>
      </right>
      <top style="thin">
        <color theme="0" tint="-0.24994659260841701"/>
      </top>
      <bottom style="medium">
        <color auto="1"/>
      </bottom>
      <diagonal/>
    </border>
    <border>
      <left style="medium">
        <color auto="1"/>
      </left>
      <right style="thin">
        <color theme="0" tint="-0.24994659260841701"/>
      </right>
      <top style="thin">
        <color theme="0" tint="-0.34998626667073579"/>
      </top>
      <bottom style="thin">
        <color theme="0" tint="-0.24994659260841701"/>
      </bottom>
      <diagonal/>
    </border>
    <border>
      <left style="thin">
        <color theme="0" tint="-0.24994659260841701"/>
      </left>
      <right style="thin">
        <color theme="0" tint="-0.24994659260841701"/>
      </right>
      <top style="thin">
        <color theme="0" tint="-0.34998626667073579"/>
      </top>
      <bottom style="thin">
        <color theme="0" tint="-0.24994659260841701"/>
      </bottom>
      <diagonal/>
    </border>
    <border>
      <left style="thin">
        <color theme="0" tint="-0.24994659260841701"/>
      </left>
      <right/>
      <top style="thin">
        <color theme="0" tint="-0.34998626667073579"/>
      </top>
      <bottom style="thin">
        <color theme="0" tint="-0.24994659260841701"/>
      </bottom>
      <diagonal/>
    </border>
    <border>
      <left/>
      <right style="thin">
        <color theme="0" tint="-0.24994659260841701"/>
      </right>
      <top style="thin">
        <color theme="0" tint="-0.34998626667073579"/>
      </top>
      <bottom style="thin">
        <color theme="0" tint="-0.24994659260841701"/>
      </bottom>
      <diagonal/>
    </border>
    <border>
      <left style="thin">
        <color theme="0" tint="-0.24994659260841701"/>
      </left>
      <right style="medium">
        <color auto="1"/>
      </right>
      <top style="thin">
        <color theme="0" tint="-0.34998626667073579"/>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diagonal/>
    </border>
    <border>
      <left/>
      <right/>
      <top style="thin">
        <color theme="0" tint="-0.24994659260841701"/>
      </top>
      <bottom style="thin">
        <color indexed="64"/>
      </bottom>
      <diagonal/>
    </border>
    <border>
      <left style="medium">
        <color auto="1"/>
      </left>
      <right/>
      <top style="medium">
        <color auto="1"/>
      </top>
      <bottom style="thin">
        <color theme="0" tint="-0.34998626667073579"/>
      </bottom>
      <diagonal/>
    </border>
    <border>
      <left/>
      <right/>
      <top style="medium">
        <color auto="1"/>
      </top>
      <bottom style="thin">
        <color theme="0" tint="-0.34998626667073579"/>
      </bottom>
      <diagonal/>
    </border>
    <border>
      <left/>
      <right style="medium">
        <color auto="1"/>
      </right>
      <top style="medium">
        <color auto="1"/>
      </top>
      <bottom style="thin">
        <color theme="0" tint="-0.34998626667073579"/>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thin">
        <color indexed="64"/>
      </left>
      <right/>
      <top/>
      <bottom style="thin">
        <color indexed="64"/>
      </bottom>
      <diagonal/>
    </border>
    <border>
      <left style="medium">
        <color indexed="64"/>
      </left>
      <right/>
      <top/>
      <bottom style="thin">
        <color indexed="64"/>
      </bottom>
      <diagonal/>
    </border>
    <border>
      <left style="thick">
        <color rgb="FFC00000"/>
      </left>
      <right/>
      <top style="thin">
        <color theme="0" tint="-0.24994659260841701"/>
      </top>
      <bottom style="thin">
        <color indexed="64"/>
      </bottom>
      <diagonal/>
    </border>
    <border>
      <left/>
      <right style="thick">
        <color rgb="FFC00000"/>
      </right>
      <top style="thin">
        <color theme="0" tint="-0.24994659260841701"/>
      </top>
      <bottom style="thin">
        <color indexed="64"/>
      </bottom>
      <diagonal/>
    </border>
    <border>
      <left style="thick">
        <color rgb="FFC00000"/>
      </left>
      <right style="thin">
        <color indexed="64"/>
      </right>
      <top style="thin">
        <color indexed="64"/>
      </top>
      <bottom style="thin">
        <color indexed="64"/>
      </bottom>
      <diagonal/>
    </border>
    <border>
      <left/>
      <right style="thick">
        <color rgb="FFC00000"/>
      </right>
      <top/>
      <bottom style="thin">
        <color indexed="64"/>
      </bottom>
      <diagonal/>
    </border>
    <border>
      <left style="thin">
        <color indexed="64"/>
      </left>
      <right style="thick">
        <color rgb="FFC00000"/>
      </right>
      <top style="thin">
        <color indexed="64"/>
      </top>
      <bottom style="thin">
        <color indexed="64"/>
      </bottom>
      <diagonal/>
    </border>
    <border>
      <left style="thick">
        <color rgb="FFC00000"/>
      </left>
      <right/>
      <top style="thin">
        <color indexed="64"/>
      </top>
      <bottom style="thick">
        <color rgb="FFC00000"/>
      </bottom>
      <diagonal/>
    </border>
    <border>
      <left/>
      <right/>
      <top style="thin">
        <color indexed="64"/>
      </top>
      <bottom style="thick">
        <color rgb="FFC00000"/>
      </bottom>
      <diagonal/>
    </border>
    <border>
      <left/>
      <right style="thin">
        <color indexed="64"/>
      </right>
      <top style="thin">
        <color indexed="64"/>
      </top>
      <bottom style="thick">
        <color rgb="FFC00000"/>
      </bottom>
      <diagonal/>
    </border>
    <border>
      <left style="thin">
        <color indexed="64"/>
      </left>
      <right style="thick">
        <color rgb="FFC00000"/>
      </right>
      <top style="thin">
        <color indexed="64"/>
      </top>
      <bottom style="thick">
        <color rgb="FFC00000"/>
      </bottom>
      <diagonal/>
    </border>
    <border>
      <left style="thick">
        <color rgb="FFC00000"/>
      </left>
      <right style="thin">
        <color indexed="64"/>
      </right>
      <top style="thin">
        <color indexed="64"/>
      </top>
      <bottom style="medium">
        <color indexed="64"/>
      </bottom>
      <diagonal/>
    </border>
    <border>
      <left style="thin">
        <color indexed="64"/>
      </left>
      <right style="thick">
        <color rgb="FFC00000"/>
      </right>
      <top style="thin">
        <color indexed="64"/>
      </top>
      <bottom style="medium">
        <color indexed="64"/>
      </bottom>
      <diagonal/>
    </border>
    <border>
      <left style="thick">
        <color rgb="FFC00000"/>
      </left>
      <right/>
      <top/>
      <bottom style="thick">
        <color rgb="FFC00000"/>
      </bottom>
      <diagonal/>
    </border>
    <border>
      <left/>
      <right/>
      <top/>
      <bottom style="thick">
        <color rgb="FFC00000"/>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ck">
        <color rgb="FFC00000"/>
      </left>
      <right/>
      <top style="thin">
        <color indexed="64"/>
      </top>
      <bottom style="thin">
        <color indexed="64"/>
      </bottom>
      <diagonal/>
    </border>
    <border>
      <left/>
      <right style="thick">
        <color rgb="FFC00000"/>
      </right>
      <top style="thin">
        <color indexed="64"/>
      </top>
      <bottom style="thin">
        <color indexed="64"/>
      </bottom>
      <diagonal/>
    </border>
    <border>
      <left style="thin">
        <color indexed="64"/>
      </left>
      <right/>
      <top style="thin">
        <color indexed="64"/>
      </top>
      <bottom style="thick">
        <color rgb="FFC00000"/>
      </bottom>
      <diagonal/>
    </border>
    <border>
      <left style="thick">
        <color rgb="FFC00000"/>
      </left>
      <right/>
      <top style="thick">
        <color rgb="FFC00000"/>
      </top>
      <bottom style="thin">
        <color theme="0" tint="-0.24994659260841701"/>
      </bottom>
      <diagonal/>
    </border>
    <border>
      <left/>
      <right/>
      <top style="thick">
        <color rgb="FFC00000"/>
      </top>
      <bottom style="thin">
        <color theme="0" tint="-0.24994659260841701"/>
      </bottom>
      <diagonal/>
    </border>
    <border>
      <left/>
      <right style="thick">
        <color rgb="FFC00000"/>
      </right>
      <top style="thick">
        <color rgb="FFC00000"/>
      </top>
      <bottom style="thin">
        <color theme="0" tint="-0.2499465926084170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rgb="FFC00000"/>
      </right>
      <top style="thin">
        <color indexed="64"/>
      </top>
      <bottom/>
      <diagonal/>
    </border>
    <border>
      <left style="thin">
        <color indexed="64"/>
      </left>
      <right style="thick">
        <color rgb="FFC00000"/>
      </right>
      <top/>
      <bottom/>
      <diagonal/>
    </border>
    <border>
      <left style="thin">
        <color indexed="64"/>
      </left>
      <right style="thick">
        <color rgb="FFC00000"/>
      </right>
      <top/>
      <bottom style="thin">
        <color indexed="64"/>
      </bottom>
      <diagonal/>
    </border>
    <border>
      <left style="thick">
        <color rgb="FFC00000"/>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7">
    <xf numFmtId="0" fontId="0" fillId="0" borderId="0" xfId="0"/>
    <xf numFmtId="0" fontId="7" fillId="0" borderId="0" xfId="0" applyFont="1" applyAlignment="1" applyProtection="1">
      <alignment horizontal="center" vertical="center"/>
    </xf>
    <xf numFmtId="0" fontId="3" fillId="0" borderId="13" xfId="0" applyFont="1" applyBorder="1" applyProtection="1"/>
    <xf numFmtId="0" fontId="0" fillId="0" borderId="13" xfId="0" applyBorder="1" applyProtection="1"/>
    <xf numFmtId="0" fontId="0" fillId="0" borderId="14" xfId="0" applyBorder="1" applyProtection="1"/>
    <xf numFmtId="0" fontId="2" fillId="0" borderId="14" xfId="0" applyFont="1" applyBorder="1" applyProtection="1"/>
    <xf numFmtId="0" fontId="3" fillId="0" borderId="13" xfId="0" applyFont="1" applyBorder="1" applyAlignment="1" applyProtection="1">
      <alignment horizontal="left"/>
    </xf>
    <xf numFmtId="0" fontId="10" fillId="0" borderId="1" xfId="0" applyFont="1" applyBorder="1" applyAlignment="1" applyProtection="1">
      <alignment horizontal="center"/>
    </xf>
    <xf numFmtId="0" fontId="10" fillId="0" borderId="7" xfId="0" applyFont="1" applyBorder="1" applyAlignment="1" applyProtection="1">
      <alignment horizontal="center"/>
    </xf>
    <xf numFmtId="164" fontId="6" fillId="0" borderId="9" xfId="1" applyNumberFormat="1" applyFont="1" applyBorder="1" applyAlignment="1" applyProtection="1">
      <alignment horizontal="right"/>
    </xf>
    <xf numFmtId="164" fontId="6" fillId="0" borderId="10" xfId="1" applyNumberFormat="1" applyFont="1" applyBorder="1" applyAlignment="1" applyProtection="1">
      <alignment horizontal="right"/>
    </xf>
    <xf numFmtId="164" fontId="4" fillId="0" borderId="0" xfId="0" applyNumberFormat="1" applyFont="1" applyFill="1" applyBorder="1" applyAlignment="1" applyProtection="1">
      <alignment horizontal="right"/>
    </xf>
    <xf numFmtId="0" fontId="4" fillId="0" borderId="0" xfId="0" applyFont="1" applyProtection="1"/>
    <xf numFmtId="0" fontId="0" fillId="0" borderId="0" xfId="0" applyProtection="1"/>
    <xf numFmtId="0" fontId="16" fillId="0" borderId="0" xfId="0" applyFont="1" applyAlignment="1" applyProtection="1">
      <alignment horizontal="center" vertical="top"/>
    </xf>
    <xf numFmtId="0" fontId="0" fillId="0" borderId="0" xfId="0" applyProtection="1">
      <protection locked="0"/>
    </xf>
    <xf numFmtId="0" fontId="0" fillId="0" borderId="0" xfId="0" applyFill="1" applyProtection="1">
      <protection locked="0"/>
    </xf>
    <xf numFmtId="9" fontId="12" fillId="0" borderId="0" xfId="2"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9" fontId="0" fillId="0" borderId="0" xfId="2" applyFont="1" applyFill="1" applyBorder="1" applyAlignment="1" applyProtection="1">
      <alignment horizontal="center"/>
      <protection locked="0"/>
    </xf>
    <xf numFmtId="166" fontId="0" fillId="0" borderId="0" xfId="0" applyNumberFormat="1" applyFill="1" applyBorder="1" applyAlignment="1" applyProtection="1">
      <alignment horizontal="center"/>
      <protection locked="0"/>
    </xf>
    <xf numFmtId="0" fontId="0" fillId="0" borderId="0" xfId="0" applyFill="1" applyBorder="1" applyProtection="1">
      <protection locked="0"/>
    </xf>
    <xf numFmtId="2" fontId="15" fillId="0" borderId="0" xfId="0" applyNumberFormat="1" applyFont="1" applyFill="1" applyBorder="1" applyAlignment="1" applyProtection="1">
      <alignment horizontal="center"/>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43" fontId="0" fillId="0" borderId="0" xfId="1" applyNumberFormat="1" applyFont="1" applyAlignment="1" applyProtection="1">
      <alignment horizontal="center"/>
      <protection locked="0"/>
    </xf>
    <xf numFmtId="38" fontId="0" fillId="0" borderId="1" xfId="1" applyNumberFormat="1" applyFont="1" applyBorder="1" applyAlignment="1" applyProtection="1">
      <alignment horizontal="center"/>
    </xf>
    <xf numFmtId="40" fontId="0" fillId="0" borderId="1" xfId="1" applyNumberFormat="1" applyFont="1" applyBorder="1" applyAlignment="1" applyProtection="1">
      <alignment horizontal="center"/>
    </xf>
    <xf numFmtId="38" fontId="0" fillId="0" borderId="29" xfId="1" applyNumberFormat="1" applyFont="1" applyBorder="1" applyAlignment="1" applyProtection="1">
      <alignment horizontal="center"/>
    </xf>
    <xf numFmtId="38" fontId="0" fillId="0" borderId="31" xfId="1" applyNumberFormat="1" applyFont="1" applyBorder="1" applyAlignment="1" applyProtection="1">
      <alignment horizontal="center"/>
    </xf>
    <xf numFmtId="40" fontId="0" fillId="0" borderId="31" xfId="1" applyNumberFormat="1" applyFont="1" applyBorder="1" applyAlignment="1" applyProtection="1">
      <alignment horizontal="center"/>
    </xf>
    <xf numFmtId="38" fontId="0" fillId="0" borderId="32" xfId="1" applyNumberFormat="1" applyFont="1" applyBorder="1" applyAlignment="1" applyProtection="1">
      <alignment horizontal="center"/>
    </xf>
    <xf numFmtId="164" fontId="0" fillId="0" borderId="28" xfId="1" applyNumberFormat="1" applyFont="1" applyFill="1" applyBorder="1" applyAlignment="1" applyProtection="1">
      <alignment horizontal="center"/>
    </xf>
    <xf numFmtId="43" fontId="0" fillId="0" borderId="1" xfId="1" applyFont="1" applyFill="1" applyBorder="1" applyAlignment="1" applyProtection="1">
      <alignment horizontal="center"/>
    </xf>
    <xf numFmtId="164" fontId="0" fillId="0" borderId="1" xfId="1" applyNumberFormat="1" applyFont="1" applyFill="1" applyBorder="1" applyAlignment="1" applyProtection="1">
      <alignment horizontal="center"/>
    </xf>
    <xf numFmtId="43" fontId="0" fillId="0" borderId="1" xfId="1" applyNumberFormat="1" applyFont="1" applyFill="1" applyBorder="1" applyAlignment="1" applyProtection="1">
      <alignment horizontal="center"/>
    </xf>
    <xf numFmtId="43" fontId="0" fillId="0" borderId="29" xfId="1" applyNumberFormat="1" applyFont="1" applyFill="1" applyBorder="1" applyAlignment="1" applyProtection="1">
      <alignment horizontal="center"/>
    </xf>
    <xf numFmtId="43" fontId="0" fillId="0" borderId="29" xfId="1" applyFont="1" applyFill="1" applyBorder="1" applyAlignment="1" applyProtection="1">
      <alignment horizontal="center"/>
    </xf>
    <xf numFmtId="164" fontId="0" fillId="0" borderId="37" xfId="1" applyNumberFormat="1" applyFont="1" applyFill="1" applyBorder="1" applyAlignment="1" applyProtection="1">
      <alignment horizontal="center"/>
    </xf>
    <xf numFmtId="164" fontId="0" fillId="0" borderId="31" xfId="1" applyNumberFormat="1" applyFont="1" applyFill="1" applyBorder="1" applyAlignment="1" applyProtection="1">
      <alignment horizontal="center"/>
    </xf>
    <xf numFmtId="0" fontId="31" fillId="0" borderId="1" xfId="0" applyFont="1" applyFill="1" applyBorder="1" applyAlignment="1" applyProtection="1">
      <alignment horizontal="center" wrapText="1"/>
    </xf>
    <xf numFmtId="0" fontId="32" fillId="0" borderId="1" xfId="0" applyFont="1" applyFill="1" applyBorder="1" applyAlignment="1" applyProtection="1">
      <alignment horizontal="center" wrapText="1"/>
    </xf>
    <xf numFmtId="0" fontId="32" fillId="0" borderId="2" xfId="0" applyFont="1" applyFill="1" applyBorder="1" applyAlignment="1" applyProtection="1">
      <alignment horizontal="center" wrapText="1"/>
    </xf>
    <xf numFmtId="0" fontId="9" fillId="0" borderId="0" xfId="0" applyFont="1" applyProtection="1">
      <protection locked="0"/>
    </xf>
    <xf numFmtId="0" fontId="9" fillId="0" borderId="0" xfId="0" applyFont="1" applyFill="1" applyProtection="1">
      <protection locked="0"/>
    </xf>
    <xf numFmtId="0" fontId="32" fillId="0" borderId="3" xfId="0" applyFont="1" applyFill="1" applyBorder="1" applyAlignment="1" applyProtection="1">
      <alignment horizontal="center" wrapText="1"/>
    </xf>
    <xf numFmtId="0" fontId="11" fillId="0" borderId="1" xfId="0" applyFont="1" applyFill="1" applyBorder="1" applyAlignment="1" applyProtection="1">
      <alignment horizontal="center" wrapText="1"/>
    </xf>
    <xf numFmtId="164" fontId="0" fillId="0" borderId="0" xfId="1" applyNumberFormat="1" applyFont="1"/>
    <xf numFmtId="0" fontId="22" fillId="0" borderId="0" xfId="0" applyFont="1" applyAlignment="1" applyProtection="1">
      <alignment horizontal="center" vertical="center" wrapText="1"/>
    </xf>
    <xf numFmtId="0" fontId="22" fillId="0" borderId="0" xfId="0" applyFont="1" applyAlignment="1" applyProtection="1">
      <alignment horizontal="center" vertical="center"/>
    </xf>
    <xf numFmtId="164" fontId="0" fillId="3" borderId="1" xfId="1" applyNumberFormat="1" applyFont="1" applyFill="1" applyBorder="1" applyProtection="1"/>
    <xf numFmtId="164" fontId="0" fillId="3" borderId="3" xfId="1" applyNumberFormat="1" applyFont="1" applyFill="1" applyBorder="1" applyProtection="1"/>
    <xf numFmtId="3" fontId="0" fillId="3" borderId="1" xfId="1" applyNumberFormat="1" applyFont="1" applyFill="1" applyBorder="1" applyAlignment="1" applyProtection="1">
      <alignment horizontal="center"/>
    </xf>
    <xf numFmtId="3" fontId="0" fillId="3" borderId="6" xfId="1" applyNumberFormat="1" applyFont="1" applyFill="1" applyBorder="1" applyAlignment="1" applyProtection="1">
      <alignment horizontal="center"/>
    </xf>
    <xf numFmtId="3" fontId="23" fillId="3" borderId="3" xfId="0" applyNumberFormat="1" applyFont="1" applyFill="1" applyBorder="1" applyProtection="1"/>
    <xf numFmtId="39" fontId="0" fillId="0" borderId="1" xfId="0" applyNumberFormat="1" applyBorder="1" applyAlignment="1" applyProtection="1">
      <alignment horizontal="center"/>
    </xf>
    <xf numFmtId="39" fontId="0" fillId="0" borderId="7" xfId="0" applyNumberFormat="1" applyBorder="1" applyAlignment="1" applyProtection="1">
      <alignment horizontal="center"/>
    </xf>
    <xf numFmtId="37" fontId="0" fillId="0" borderId="1" xfId="1" applyNumberFormat="1" applyFont="1" applyBorder="1" applyProtection="1"/>
    <xf numFmtId="37" fontId="0" fillId="0" borderId="7" xfId="1" applyNumberFormat="1" applyFont="1" applyBorder="1" applyProtection="1"/>
    <xf numFmtId="37" fontId="6" fillId="0" borderId="9" xfId="1" applyNumberFormat="1" applyFont="1" applyBorder="1" applyAlignment="1" applyProtection="1">
      <alignment horizontal="right"/>
    </xf>
    <xf numFmtId="37" fontId="6" fillId="0" borderId="10" xfId="1" applyNumberFormat="1" applyFont="1" applyBorder="1" applyAlignment="1" applyProtection="1">
      <alignment horizontal="right"/>
    </xf>
    <xf numFmtId="37" fontId="6" fillId="0" borderId="9" xfId="0" applyNumberFormat="1" applyFont="1" applyBorder="1" applyAlignment="1" applyProtection="1">
      <alignment horizontal="right"/>
    </xf>
    <xf numFmtId="37" fontId="6" fillId="0" borderId="10" xfId="0" applyNumberFormat="1" applyFont="1" applyBorder="1" applyAlignment="1" applyProtection="1">
      <alignment horizontal="right"/>
    </xf>
    <xf numFmtId="37" fontId="0" fillId="0" borderId="1" xfId="0" applyNumberFormat="1" applyBorder="1" applyAlignment="1" applyProtection="1">
      <alignment horizontal="center"/>
    </xf>
    <xf numFmtId="37" fontId="0" fillId="0" borderId="7" xfId="0" applyNumberFormat="1" applyBorder="1" applyAlignment="1" applyProtection="1">
      <alignment horizontal="center"/>
    </xf>
    <xf numFmtId="37" fontId="0" fillId="0" borderId="1" xfId="1" applyNumberFormat="1" applyFont="1" applyBorder="1" applyAlignment="1" applyProtection="1">
      <alignment horizontal="right"/>
    </xf>
    <xf numFmtId="37" fontId="0" fillId="0" borderId="7" xfId="1" applyNumberFormat="1" applyFont="1" applyBorder="1" applyAlignment="1" applyProtection="1">
      <alignment horizontal="right"/>
    </xf>
    <xf numFmtId="37" fontId="0" fillId="0" borderId="1" xfId="0" applyNumberFormat="1" applyBorder="1" applyAlignment="1" applyProtection="1">
      <alignment horizontal="right"/>
    </xf>
    <xf numFmtId="37" fontId="0" fillId="0" borderId="7" xfId="0" applyNumberFormat="1" applyBorder="1" applyAlignment="1" applyProtection="1">
      <alignment horizontal="right"/>
    </xf>
    <xf numFmtId="37" fontId="4" fillId="0" borderId="1" xfId="0" applyNumberFormat="1" applyFont="1" applyBorder="1" applyAlignment="1" applyProtection="1">
      <alignment horizontal="center"/>
    </xf>
    <xf numFmtId="37" fontId="4" fillId="0" borderId="7" xfId="0" applyNumberFormat="1" applyFont="1" applyBorder="1" applyAlignment="1" applyProtection="1">
      <alignment horizontal="center"/>
    </xf>
    <xf numFmtId="164" fontId="4" fillId="2" borderId="1" xfId="0" applyNumberFormat="1" applyFont="1" applyFill="1" applyBorder="1" applyAlignment="1" applyProtection="1">
      <alignment horizontal="center"/>
    </xf>
    <xf numFmtId="164" fontId="4" fillId="2" borderId="7" xfId="0" applyNumberFormat="1" applyFont="1" applyFill="1" applyBorder="1" applyAlignment="1" applyProtection="1">
      <alignment horizontal="center"/>
    </xf>
    <xf numFmtId="0" fontId="0" fillId="2" borderId="1" xfId="0" applyFill="1" applyBorder="1" applyAlignment="1" applyProtection="1">
      <alignment horizontal="center"/>
    </xf>
    <xf numFmtId="0" fontId="0" fillId="2" borderId="7" xfId="0" applyFill="1" applyBorder="1" applyAlignment="1" applyProtection="1">
      <alignment horizontal="center"/>
    </xf>
    <xf numFmtId="37" fontId="6" fillId="0" borderId="1" xfId="0" applyNumberFormat="1" applyFont="1" applyBorder="1" applyAlignment="1" applyProtection="1">
      <alignment horizontal="center"/>
    </xf>
    <xf numFmtId="37" fontId="6" fillId="0" borderId="7" xfId="0" applyNumberFormat="1" applyFont="1" applyBorder="1" applyAlignment="1" applyProtection="1">
      <alignment horizontal="center"/>
    </xf>
    <xf numFmtId="165" fontId="0" fillId="0" borderId="28" xfId="2" applyNumberFormat="1" applyFont="1" applyFill="1" applyBorder="1" applyAlignment="1" applyProtection="1">
      <alignment horizontal="center"/>
    </xf>
    <xf numFmtId="165" fontId="0" fillId="0" borderId="1" xfId="2" applyNumberFormat="1" applyFont="1" applyFill="1" applyBorder="1" applyAlignment="1" applyProtection="1">
      <alignment horizontal="center"/>
    </xf>
    <xf numFmtId="165" fontId="0" fillId="0" borderId="29" xfId="2" applyNumberFormat="1" applyFont="1" applyFill="1" applyBorder="1" applyAlignment="1" applyProtection="1">
      <alignment horizontal="center"/>
    </xf>
    <xf numFmtId="165" fontId="0" fillId="0" borderId="37" xfId="2" applyNumberFormat="1" applyFont="1" applyFill="1" applyBorder="1" applyAlignment="1" applyProtection="1">
      <alignment horizontal="center"/>
    </xf>
    <xf numFmtId="165" fontId="0" fillId="0" borderId="31" xfId="2" applyNumberFormat="1" applyFont="1" applyFill="1" applyBorder="1" applyAlignment="1" applyProtection="1">
      <alignment horizontal="center"/>
    </xf>
    <xf numFmtId="0" fontId="0" fillId="0" borderId="0" xfId="0" applyAlignment="1" applyProtection="1">
      <alignment horizontal="center" vertical="center"/>
      <protection locked="0"/>
    </xf>
    <xf numFmtId="0" fontId="22" fillId="0" borderId="0" xfId="0" applyFont="1" applyFill="1" applyAlignment="1" applyProtection="1">
      <alignment horizontal="center" vertical="center" wrapText="1"/>
    </xf>
    <xf numFmtId="0" fontId="22" fillId="0" borderId="0" xfId="0" applyFont="1" applyFill="1" applyAlignment="1" applyProtection="1">
      <alignment horizontal="center" vertical="center"/>
    </xf>
    <xf numFmtId="0" fontId="22" fillId="0" borderId="0" xfId="0" applyFont="1" applyFill="1" applyBorder="1" applyAlignment="1" applyProtection="1">
      <alignment horizontal="center" vertical="center"/>
    </xf>
    <xf numFmtId="0" fontId="2" fillId="0" borderId="13" xfId="0" applyFont="1" applyBorder="1" applyProtection="1"/>
    <xf numFmtId="0" fontId="19" fillId="0" borderId="20" xfId="0" applyFont="1" applyBorder="1" applyAlignment="1" applyProtection="1">
      <alignment horizontal="center" vertical="center"/>
    </xf>
    <xf numFmtId="37" fontId="0" fillId="3" borderId="3" xfId="1" applyNumberFormat="1" applyFont="1" applyFill="1" applyBorder="1" applyAlignment="1" applyProtection="1">
      <alignment horizontal="center"/>
    </xf>
    <xf numFmtId="37" fontId="0" fillId="3" borderId="1" xfId="1" applyNumberFormat="1" applyFont="1" applyFill="1" applyBorder="1" applyAlignment="1" applyProtection="1">
      <alignment horizontal="center"/>
    </xf>
    <xf numFmtId="38" fontId="2" fillId="3" borderId="1" xfId="1" applyNumberFormat="1" applyFont="1" applyFill="1" applyBorder="1" applyAlignment="1" applyProtection="1">
      <alignment horizontal="center"/>
    </xf>
    <xf numFmtId="40" fontId="2" fillId="3" borderId="1" xfId="1" applyNumberFormat="1" applyFont="1" applyFill="1" applyBorder="1" applyAlignment="1" applyProtection="1">
      <alignment horizontal="center"/>
    </xf>
    <xf numFmtId="0" fontId="0" fillId="0" borderId="1" xfId="0" applyFont="1" applyBorder="1" applyAlignment="1">
      <alignment vertical="center" wrapText="1"/>
    </xf>
    <xf numFmtId="0" fontId="0" fillId="0" borderId="1" xfId="0" applyBorder="1" applyAlignment="1">
      <alignment vertical="center" wrapText="1"/>
    </xf>
    <xf numFmtId="0" fontId="17" fillId="0" borderId="0" xfId="0" applyFont="1" applyBorder="1" applyAlignment="1">
      <alignment horizontal="center" vertical="top" wrapText="1"/>
    </xf>
    <xf numFmtId="0" fontId="0" fillId="0" borderId="0" xfId="0" applyBorder="1"/>
    <xf numFmtId="0" fontId="0" fillId="0" borderId="0" xfId="0" applyBorder="1" applyAlignment="1">
      <alignment vertical="center" wrapText="1"/>
    </xf>
    <xf numFmtId="0" fontId="13" fillId="0" borderId="0" xfId="0" applyFont="1" applyBorder="1"/>
    <xf numFmtId="0" fontId="17" fillId="0" borderId="1" xfId="0" applyFont="1" applyBorder="1" applyAlignment="1">
      <alignment horizontal="center" wrapText="1"/>
    </xf>
    <xf numFmtId="0" fontId="7" fillId="0" borderId="0" xfId="0" applyFont="1" applyAlignment="1">
      <alignment horizontal="center" vertical="center"/>
    </xf>
    <xf numFmtId="0" fontId="0" fillId="4" borderId="50" xfId="0" applyFill="1" applyBorder="1"/>
    <xf numFmtId="0" fontId="0" fillId="5" borderId="53" xfId="0" applyFill="1" applyBorder="1"/>
    <xf numFmtId="0" fontId="0" fillId="6" borderId="56" xfId="0" applyFill="1" applyBorder="1" applyAlignment="1">
      <alignment wrapText="1"/>
    </xf>
    <xf numFmtId="0" fontId="0" fillId="0" borderId="0" xfId="0" applyAlignment="1">
      <alignment horizontal="center" wrapText="1"/>
    </xf>
    <xf numFmtId="0" fontId="0" fillId="0" borderId="50" xfId="0" applyBorder="1"/>
    <xf numFmtId="164" fontId="0" fillId="4" borderId="51" xfId="1" applyNumberFormat="1" applyFont="1" applyFill="1" applyBorder="1"/>
    <xf numFmtId="164" fontId="0" fillId="0" borderId="51" xfId="1" applyNumberFormat="1" applyFont="1" applyBorder="1"/>
    <xf numFmtId="0" fontId="0" fillId="0" borderId="59" xfId="0" applyBorder="1"/>
    <xf numFmtId="0" fontId="0" fillId="0" borderId="60" xfId="0" applyBorder="1"/>
    <xf numFmtId="0" fontId="0" fillId="0" borderId="51" xfId="0" applyBorder="1"/>
    <xf numFmtId="0" fontId="0" fillId="0" borderId="52" xfId="0" applyBorder="1"/>
    <xf numFmtId="0" fontId="0" fillId="0" borderId="53" xfId="0" applyBorder="1"/>
    <xf numFmtId="43" fontId="0" fillId="0" borderId="54" xfId="1" applyFont="1" applyFill="1" applyBorder="1"/>
    <xf numFmtId="43" fontId="0" fillId="0" borderId="54" xfId="1" applyFont="1" applyBorder="1"/>
    <xf numFmtId="0" fontId="0" fillId="0" borderId="61" xfId="0" applyBorder="1"/>
    <xf numFmtId="0" fontId="0" fillId="0" borderId="62" xfId="0" applyBorder="1"/>
    <xf numFmtId="0" fontId="0" fillId="0" borderId="54" xfId="0" applyBorder="1"/>
    <xf numFmtId="0" fontId="0" fillId="0" borderId="55" xfId="0" applyBorder="1"/>
    <xf numFmtId="10" fontId="0" fillId="4" borderId="54" xfId="2" applyNumberFormat="1" applyFont="1" applyFill="1" applyBorder="1"/>
    <xf numFmtId="164" fontId="0" fillId="0" borderId="54" xfId="1" applyNumberFormat="1" applyFont="1" applyBorder="1"/>
    <xf numFmtId="0" fontId="0" fillId="5" borderId="61" xfId="0" applyFill="1" applyBorder="1"/>
    <xf numFmtId="0" fontId="0" fillId="0" borderId="62" xfId="0" applyBorder="1" applyAlignment="1">
      <alignment horizontal="center"/>
    </xf>
    <xf numFmtId="2" fontId="0" fillId="0" borderId="54" xfId="0" applyNumberFormat="1" applyBorder="1"/>
    <xf numFmtId="164" fontId="0" fillId="0" borderId="55" xfId="0" applyNumberFormat="1" applyBorder="1"/>
    <xf numFmtId="164" fontId="0" fillId="4" borderId="54" xfId="1" applyNumberFormat="1" applyFont="1" applyFill="1" applyBorder="1"/>
    <xf numFmtId="0" fontId="0" fillId="6" borderId="61" xfId="0" applyFill="1" applyBorder="1"/>
    <xf numFmtId="0" fontId="0" fillId="0" borderId="53" xfId="0" applyBorder="1" applyAlignment="1">
      <alignment horizontal="right"/>
    </xf>
    <xf numFmtId="0" fontId="9" fillId="0" borderId="54" xfId="0" applyFont="1" applyBorder="1" applyAlignment="1">
      <alignment horizontal="right"/>
    </xf>
    <xf numFmtId="168" fontId="0" fillId="0" borderId="61" xfId="0" applyNumberFormat="1" applyBorder="1"/>
    <xf numFmtId="0" fontId="18" fillId="0" borderId="56" xfId="0" applyFont="1" applyBorder="1" applyAlignment="1">
      <alignment horizontal="right"/>
    </xf>
    <xf numFmtId="0" fontId="18" fillId="0" borderId="57" xfId="0" applyFont="1" applyBorder="1"/>
    <xf numFmtId="0" fontId="18" fillId="0" borderId="63" xfId="0" applyFont="1" applyBorder="1"/>
    <xf numFmtId="0" fontId="18" fillId="0" borderId="64" xfId="0" applyFont="1" applyBorder="1" applyAlignment="1">
      <alignment horizontal="center"/>
    </xf>
    <xf numFmtId="2" fontId="18" fillId="0" borderId="57" xfId="0" applyNumberFormat="1" applyFont="1" applyBorder="1"/>
    <xf numFmtId="164" fontId="18" fillId="0" borderId="58" xfId="1" applyNumberFormat="1" applyFont="1" applyBorder="1"/>
    <xf numFmtId="0" fontId="0" fillId="0" borderId="65" xfId="0" applyBorder="1" applyAlignment="1">
      <alignment horizontal="right"/>
    </xf>
    <xf numFmtId="0" fontId="0" fillId="0" borderId="66" xfId="0" applyBorder="1"/>
    <xf numFmtId="0" fontId="0" fillId="6" borderId="67" xfId="0" applyFill="1" applyBorder="1"/>
    <xf numFmtId="0" fontId="0" fillId="0" borderId="68" xfId="0" applyBorder="1" applyAlignment="1">
      <alignment horizontal="center"/>
    </xf>
    <xf numFmtId="164" fontId="0" fillId="0" borderId="69" xfId="0" applyNumberFormat="1" applyBorder="1"/>
    <xf numFmtId="0" fontId="0" fillId="0" borderId="70" xfId="0" applyBorder="1"/>
    <xf numFmtId="168" fontId="0" fillId="6" borderId="61" xfId="0" applyNumberFormat="1" applyFill="1" applyBorder="1"/>
    <xf numFmtId="0" fontId="4" fillId="0" borderId="53" xfId="0" applyFont="1" applyBorder="1" applyAlignment="1">
      <alignment horizontal="right"/>
    </xf>
    <xf numFmtId="0" fontId="4" fillId="0" borderId="54" xfId="0" applyFont="1" applyBorder="1"/>
    <xf numFmtId="168" fontId="4" fillId="0" borderId="61" xfId="0" applyNumberFormat="1" applyFont="1" applyBorder="1"/>
    <xf numFmtId="164" fontId="4" fillId="0" borderId="55" xfId="1" applyNumberFormat="1" applyFont="1" applyFill="1" applyBorder="1"/>
    <xf numFmtId="0" fontId="4" fillId="0" borderId="56" xfId="0" applyFont="1" applyBorder="1" applyAlignment="1">
      <alignment horizontal="right"/>
    </xf>
    <xf numFmtId="0" fontId="4" fillId="0" borderId="57" xfId="0" applyFont="1" applyBorder="1"/>
    <xf numFmtId="168" fontId="4" fillId="0" borderId="63" xfId="0" applyNumberFormat="1" applyFont="1" applyBorder="1"/>
    <xf numFmtId="0" fontId="4" fillId="0" borderId="64" xfId="0" applyFont="1" applyBorder="1" applyAlignment="1">
      <alignment horizontal="center"/>
    </xf>
    <xf numFmtId="164" fontId="4" fillId="0" borderId="58" xfId="1" applyNumberFormat="1" applyFont="1" applyFill="1" applyBorder="1"/>
    <xf numFmtId="0" fontId="0" fillId="0" borderId="0" xfId="0" applyAlignment="1">
      <alignment horizontal="right"/>
    </xf>
    <xf numFmtId="2" fontId="0" fillId="0" borderId="0" xfId="0" applyNumberFormat="1"/>
    <xf numFmtId="164" fontId="0" fillId="0" borderId="0" xfId="0" applyNumberFormat="1"/>
    <xf numFmtId="4" fontId="0" fillId="4" borderId="1" xfId="0" applyNumberFormat="1" applyFont="1" applyFill="1" applyBorder="1" applyAlignment="1" applyProtection="1">
      <alignment horizontal="center"/>
      <protection locked="0"/>
    </xf>
    <xf numFmtId="4" fontId="0" fillId="4" borderId="7" xfId="0" applyNumberFormat="1" applyFont="1" applyFill="1" applyBorder="1" applyAlignment="1" applyProtection="1">
      <alignment horizontal="center"/>
      <protection locked="0"/>
    </xf>
    <xf numFmtId="2" fontId="0" fillId="4" borderId="1" xfId="0" applyNumberFormat="1" applyFont="1" applyFill="1" applyBorder="1" applyAlignment="1" applyProtection="1">
      <alignment horizontal="center"/>
      <protection locked="0"/>
    </xf>
    <xf numFmtId="2" fontId="0" fillId="4" borderId="7" xfId="0" applyNumberFormat="1" applyFont="1" applyFill="1" applyBorder="1" applyAlignment="1" applyProtection="1">
      <alignment horizontal="center"/>
      <protection locked="0"/>
    </xf>
    <xf numFmtId="3" fontId="0" fillId="4" borderId="9" xfId="0" applyNumberFormat="1" applyFont="1" applyFill="1" applyBorder="1" applyAlignment="1" applyProtection="1">
      <alignment horizontal="center"/>
      <protection locked="0"/>
    </xf>
    <xf numFmtId="3" fontId="0" fillId="4" borderId="10" xfId="0" applyNumberFormat="1" applyFont="1" applyFill="1" applyBorder="1" applyAlignment="1" applyProtection="1">
      <alignment horizontal="center"/>
      <protection locked="0"/>
    </xf>
    <xf numFmtId="3" fontId="0" fillId="4" borderId="1" xfId="0" applyNumberFormat="1" applyFill="1" applyBorder="1" applyAlignment="1" applyProtection="1">
      <alignment horizontal="center"/>
      <protection locked="0"/>
    </xf>
    <xf numFmtId="4" fontId="0" fillId="4" borderId="1" xfId="0" applyNumberFormat="1" applyFill="1" applyBorder="1" applyAlignment="1" applyProtection="1">
      <alignment horizontal="center"/>
      <protection locked="0"/>
    </xf>
    <xf numFmtId="37" fontId="0" fillId="4" borderId="1" xfId="0" applyNumberFormat="1" applyFill="1" applyBorder="1" applyAlignment="1" applyProtection="1">
      <alignment horizontal="right"/>
      <protection locked="0"/>
    </xf>
    <xf numFmtId="37" fontId="0" fillId="4" borderId="7" xfId="0" applyNumberFormat="1" applyFill="1" applyBorder="1" applyAlignment="1" applyProtection="1">
      <alignment horizontal="right"/>
      <protection locked="0"/>
    </xf>
    <xf numFmtId="37" fontId="0" fillId="4" borderId="1" xfId="1" applyNumberFormat="1" applyFont="1" applyFill="1" applyBorder="1" applyProtection="1">
      <protection locked="0"/>
    </xf>
    <xf numFmtId="37" fontId="0" fillId="4" borderId="7" xfId="1" applyNumberFormat="1" applyFont="1" applyFill="1" applyBorder="1" applyProtection="1">
      <protection locked="0"/>
    </xf>
    <xf numFmtId="37" fontId="0" fillId="4" borderId="1" xfId="0" applyNumberFormat="1" applyFill="1" applyBorder="1" applyProtection="1">
      <protection locked="0"/>
    </xf>
    <xf numFmtId="37" fontId="0" fillId="4" borderId="7" xfId="0" applyNumberFormat="1" applyFill="1" applyBorder="1" applyProtection="1">
      <protection locked="0"/>
    </xf>
    <xf numFmtId="10" fontId="5" fillId="4" borderId="1" xfId="2" applyNumberFormat="1" applyFont="1" applyFill="1" applyBorder="1" applyProtection="1">
      <protection locked="0"/>
    </xf>
    <xf numFmtId="0" fontId="12" fillId="4" borderId="1" xfId="0" applyFont="1" applyFill="1" applyBorder="1" applyProtection="1">
      <protection locked="0"/>
    </xf>
    <xf numFmtId="9" fontId="12" fillId="4" borderId="1" xfId="2" applyFont="1" applyFill="1" applyBorder="1" applyAlignment="1" applyProtection="1">
      <alignment horizontal="center"/>
      <protection locked="0"/>
    </xf>
    <xf numFmtId="0" fontId="12" fillId="4" borderId="1" xfId="0" applyFont="1" applyFill="1" applyBorder="1" applyAlignment="1" applyProtection="1">
      <alignment horizontal="center" vertical="center"/>
      <protection locked="0"/>
    </xf>
    <xf numFmtId="4" fontId="12" fillId="4" borderId="2" xfId="0" applyNumberFormat="1" applyFont="1" applyFill="1" applyBorder="1" applyAlignment="1" applyProtection="1">
      <alignment horizontal="center"/>
      <protection locked="0"/>
    </xf>
    <xf numFmtId="0" fontId="0" fillId="4" borderId="1" xfId="0" applyFill="1" applyBorder="1" applyProtection="1">
      <protection locked="0"/>
    </xf>
    <xf numFmtId="4" fontId="0" fillId="4" borderId="2" xfId="0" applyNumberFormat="1" applyFill="1" applyBorder="1" applyAlignment="1" applyProtection="1">
      <alignment horizontal="center"/>
      <protection locked="0"/>
    </xf>
    <xf numFmtId="9" fontId="0" fillId="4" borderId="1" xfId="2" applyFont="1" applyFill="1" applyBorder="1" applyAlignment="1" applyProtection="1">
      <alignment horizontal="center"/>
      <protection locked="0"/>
    </xf>
    <xf numFmtId="165" fontId="0" fillId="4" borderId="28" xfId="2" applyNumberFormat="1" applyFont="1" applyFill="1" applyBorder="1" applyAlignment="1" applyProtection="1">
      <alignment horizontal="center"/>
      <protection locked="0"/>
    </xf>
    <xf numFmtId="165" fontId="0" fillId="4" borderId="1" xfId="2" applyNumberFormat="1" applyFont="1" applyFill="1" applyBorder="1" applyAlignment="1" applyProtection="1">
      <alignment horizontal="center"/>
      <protection locked="0"/>
    </xf>
    <xf numFmtId="43" fontId="0" fillId="4" borderId="1" xfId="1" applyFont="1" applyFill="1" applyBorder="1" applyAlignment="1" applyProtection="1">
      <alignment horizontal="center"/>
      <protection locked="0"/>
    </xf>
    <xf numFmtId="164" fontId="0" fillId="4" borderId="28" xfId="1" applyNumberFormat="1" applyFont="1" applyFill="1" applyBorder="1" applyAlignment="1" applyProtection="1">
      <alignment horizontal="center"/>
      <protection locked="0"/>
    </xf>
    <xf numFmtId="0" fontId="9" fillId="0" borderId="0" xfId="0" applyFont="1" applyFill="1" applyBorder="1" applyProtection="1">
      <protection locked="0"/>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6" xfId="0" applyFont="1" applyFill="1" applyBorder="1" applyAlignment="1">
      <alignment vertical="center" wrapText="1"/>
    </xf>
    <xf numFmtId="0" fontId="0" fillId="0" borderId="7" xfId="0" applyFont="1" applyFill="1" applyBorder="1" applyAlignment="1">
      <alignment horizontal="center" vertical="center" wrapText="1"/>
    </xf>
    <xf numFmtId="0" fontId="0" fillId="0" borderId="6" xfId="0" applyFill="1" applyBorder="1" applyProtection="1">
      <protection locked="0"/>
    </xf>
    <xf numFmtId="9" fontId="0" fillId="0" borderId="7" xfId="2" applyFont="1" applyFill="1" applyBorder="1" applyAlignment="1" applyProtection="1">
      <alignment horizontal="center"/>
      <protection locked="0"/>
    </xf>
    <xf numFmtId="0" fontId="0" fillId="0" borderId="8" xfId="0" applyFill="1" applyBorder="1" applyProtection="1">
      <protection locked="0"/>
    </xf>
    <xf numFmtId="9" fontId="0" fillId="0" borderId="10" xfId="2" applyFont="1" applyFill="1" applyBorder="1" applyAlignment="1" applyProtection="1">
      <alignment horizontal="center"/>
      <protection locked="0"/>
    </xf>
    <xf numFmtId="0" fontId="39" fillId="0" borderId="0" xfId="0" applyFont="1"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2" xfId="0" applyBorder="1"/>
    <xf numFmtId="0" fontId="0" fillId="0" borderId="1" xfId="0" applyBorder="1"/>
    <xf numFmtId="0" fontId="10" fillId="0" borderId="5" xfId="0" applyFont="1" applyBorder="1" applyAlignment="1" applyProtection="1">
      <alignment horizontal="center"/>
    </xf>
    <xf numFmtId="0" fontId="39" fillId="0" borderId="0" xfId="0" applyFont="1" applyBorder="1" applyAlignment="1">
      <alignment horizontal="center" vertical="center" wrapText="1"/>
    </xf>
    <xf numFmtId="0" fontId="39" fillId="0" borderId="0" xfId="0" applyFont="1" applyBorder="1" applyAlignment="1">
      <alignment horizontal="center" vertical="center"/>
    </xf>
    <xf numFmtId="0" fontId="39" fillId="0" borderId="0" xfId="0" applyFont="1" applyBorder="1"/>
    <xf numFmtId="167" fontId="0" fillId="4" borderId="3" xfId="0" applyNumberFormat="1" applyFill="1" applyBorder="1" applyAlignment="1" applyProtection="1">
      <alignment horizontal="center"/>
      <protection locked="0"/>
    </xf>
    <xf numFmtId="0" fontId="25" fillId="0" borderId="1" xfId="0" applyFont="1" applyBorder="1" applyAlignment="1" applyProtection="1">
      <alignment horizontal="center" wrapText="1"/>
    </xf>
    <xf numFmtId="9" fontId="0" fillId="0" borderId="0" xfId="2" applyFont="1" applyFill="1" applyBorder="1" applyProtection="1">
      <protection locked="0"/>
    </xf>
    <xf numFmtId="3" fontId="25" fillId="0" borderId="1" xfId="0" applyNumberFormat="1" applyFont="1" applyBorder="1" applyAlignment="1" applyProtection="1">
      <alignment horizontal="center" vertical="center" wrapText="1"/>
    </xf>
    <xf numFmtId="2" fontId="15" fillId="0" borderId="1" xfId="0" applyNumberFormat="1" applyFont="1" applyFill="1" applyBorder="1" applyAlignment="1" applyProtection="1">
      <alignment horizontal="center"/>
    </xf>
    <xf numFmtId="167" fontId="0" fillId="4" borderId="15" xfId="0" applyNumberFormat="1" applyFill="1" applyBorder="1" applyAlignment="1" applyProtection="1">
      <alignment horizontal="center"/>
      <protection locked="0"/>
    </xf>
    <xf numFmtId="0" fontId="39" fillId="0" borderId="0" xfId="0" applyFont="1" applyFill="1" applyBorder="1" applyAlignment="1" applyProtection="1">
      <alignment horizontal="center" vertical="center"/>
      <protection locked="0"/>
    </xf>
    <xf numFmtId="3" fontId="43" fillId="0" borderId="84" xfId="0" applyNumberFormat="1" applyFont="1" applyFill="1" applyBorder="1" applyAlignment="1" applyProtection="1">
      <alignment horizontal="center" vertical="center"/>
    </xf>
    <xf numFmtId="0" fontId="25" fillId="0" borderId="83" xfId="0" applyFont="1" applyFill="1" applyBorder="1" applyAlignment="1" applyProtection="1">
      <alignment horizontal="center" wrapText="1"/>
    </xf>
    <xf numFmtId="0" fontId="9" fillId="0" borderId="85" xfId="0" applyFont="1" applyFill="1" applyBorder="1" applyAlignment="1" applyProtection="1">
      <alignment horizontal="center" vertical="center" wrapText="1"/>
    </xf>
    <xf numFmtId="167" fontId="0" fillId="4" borderId="83" xfId="0" applyNumberFormat="1" applyFill="1" applyBorder="1" applyAlignment="1" applyProtection="1">
      <alignment horizontal="center"/>
      <protection locked="0"/>
    </xf>
    <xf numFmtId="3" fontId="15" fillId="0" borderId="85" xfId="0" applyNumberFormat="1" applyFont="1" applyFill="1" applyBorder="1" applyAlignment="1" applyProtection="1">
      <alignment horizontal="center"/>
    </xf>
    <xf numFmtId="0" fontId="0" fillId="0" borderId="86" xfId="0" applyFill="1" applyBorder="1" applyProtection="1">
      <protection locked="0"/>
    </xf>
    <xf numFmtId="0" fontId="0" fillId="0" borderId="87" xfId="0" applyFill="1" applyBorder="1" applyProtection="1">
      <protection locked="0"/>
    </xf>
    <xf numFmtId="2" fontId="44" fillId="0" borderId="88" xfId="0" applyNumberFormat="1" applyFont="1" applyFill="1" applyBorder="1" applyAlignment="1" applyProtection="1">
      <alignment horizontal="right"/>
    </xf>
    <xf numFmtId="3" fontId="14" fillId="0" borderId="89" xfId="0" applyNumberFormat="1" applyFont="1" applyFill="1" applyBorder="1" applyAlignment="1" applyProtection="1">
      <alignment horizontal="center"/>
    </xf>
    <xf numFmtId="167" fontId="0" fillId="4" borderId="90" xfId="0" applyNumberFormat="1" applyFill="1" applyBorder="1" applyAlignment="1" applyProtection="1">
      <alignment horizontal="center"/>
      <protection locked="0"/>
    </xf>
    <xf numFmtId="3" fontId="15" fillId="0" borderId="91" xfId="0" applyNumberFormat="1" applyFont="1" applyFill="1" applyBorder="1" applyAlignment="1" applyProtection="1">
      <alignment horizontal="center"/>
    </xf>
    <xf numFmtId="0" fontId="0" fillId="0" borderId="92" xfId="0" applyFill="1" applyBorder="1" applyProtection="1">
      <protection locked="0"/>
    </xf>
    <xf numFmtId="0" fontId="0" fillId="0" borderId="93" xfId="0" applyFill="1" applyBorder="1" applyProtection="1">
      <protection locked="0"/>
    </xf>
    <xf numFmtId="3" fontId="0" fillId="0" borderId="13" xfId="1" applyNumberFormat="1" applyFont="1" applyFill="1" applyBorder="1" applyAlignment="1" applyProtection="1">
      <alignment horizontal="center"/>
    </xf>
    <xf numFmtId="3" fontId="0" fillId="0" borderId="20" xfId="1" applyNumberFormat="1" applyFont="1" applyFill="1" applyBorder="1" applyAlignment="1" applyProtection="1">
      <alignment horizontal="center"/>
    </xf>
    <xf numFmtId="165" fontId="0" fillId="0" borderId="1" xfId="2" applyNumberFormat="1" applyFont="1" applyBorder="1" applyAlignment="1" applyProtection="1">
      <alignment horizontal="center"/>
    </xf>
    <xf numFmtId="165" fontId="0" fillId="0" borderId="7" xfId="2" applyNumberFormat="1" applyFont="1" applyBorder="1" applyAlignment="1" applyProtection="1">
      <alignment horizontal="center"/>
    </xf>
    <xf numFmtId="165" fontId="0" fillId="0" borderId="9" xfId="2" applyNumberFormat="1" applyFont="1" applyBorder="1" applyAlignment="1" applyProtection="1">
      <alignment horizontal="center"/>
    </xf>
    <xf numFmtId="165" fontId="0" fillId="0" borderId="10" xfId="2" applyNumberFormat="1" applyFont="1" applyBorder="1" applyAlignment="1" applyProtection="1">
      <alignment horizontal="center"/>
    </xf>
    <xf numFmtId="0" fontId="0" fillId="2" borderId="3" xfId="0" applyFill="1" applyBorder="1" applyAlignment="1" applyProtection="1">
      <alignment horizontal="center"/>
    </xf>
    <xf numFmtId="0" fontId="0" fillId="8" borderId="0" xfId="0" applyFill="1" applyBorder="1" applyAlignment="1" applyProtection="1">
      <alignment wrapText="1"/>
    </xf>
    <xf numFmtId="0" fontId="0" fillId="8" borderId="0" xfId="0" applyFill="1" applyBorder="1" applyProtection="1">
      <protection locked="0"/>
    </xf>
    <xf numFmtId="0" fontId="0" fillId="8" borderId="0" xfId="0" applyFill="1" applyBorder="1" applyAlignment="1" applyProtection="1">
      <alignment horizontal="center"/>
      <protection locked="0"/>
    </xf>
    <xf numFmtId="0" fontId="0" fillId="8" borderId="0" xfId="0" applyFill="1" applyBorder="1" applyAlignment="1" applyProtection="1">
      <alignment vertical="center"/>
    </xf>
    <xf numFmtId="0" fontId="0" fillId="8" borderId="0" xfId="0" applyFill="1" applyBorder="1" applyProtection="1"/>
    <xf numFmtId="0" fontId="0" fillId="8" borderId="30" xfId="0" applyFill="1" applyBorder="1" applyProtection="1"/>
    <xf numFmtId="0" fontId="0" fillId="8" borderId="0" xfId="0" applyFill="1" applyBorder="1" applyAlignment="1" applyProtection="1">
      <alignment horizontal="center"/>
    </xf>
    <xf numFmtId="43" fontId="0" fillId="8" borderId="0" xfId="1" applyNumberFormat="1" applyFont="1" applyFill="1" applyBorder="1" applyAlignment="1" applyProtection="1">
      <alignment horizontal="center"/>
      <protection locked="0"/>
    </xf>
    <xf numFmtId="0" fontId="7" fillId="0" borderId="0" xfId="0" applyFont="1" applyAlignment="1" applyProtection="1">
      <alignment horizontal="center" vertical="center"/>
      <protection locked="0"/>
    </xf>
    <xf numFmtId="3" fontId="0" fillId="4" borderId="1" xfId="0" applyNumberFormat="1" applyFont="1" applyFill="1" applyBorder="1" applyAlignment="1" applyProtection="1">
      <alignment horizontal="center"/>
      <protection locked="0"/>
    </xf>
    <xf numFmtId="3" fontId="0" fillId="4" borderId="7" xfId="0" applyNumberFormat="1" applyFont="1" applyFill="1" applyBorder="1" applyAlignment="1" applyProtection="1">
      <alignment horizontal="center"/>
      <protection locked="0"/>
    </xf>
    <xf numFmtId="37" fontId="0" fillId="4" borderId="1" xfId="1" applyNumberFormat="1" applyFont="1" applyFill="1" applyBorder="1" applyAlignment="1" applyProtection="1">
      <alignment horizontal="center" vertical="center"/>
      <protection locked="0"/>
    </xf>
    <xf numFmtId="37" fontId="0" fillId="4" borderId="7" xfId="1" applyNumberFormat="1" applyFont="1" applyFill="1" applyBorder="1" applyAlignment="1" applyProtection="1">
      <alignment horizontal="center" vertical="center"/>
      <protection locked="0"/>
    </xf>
    <xf numFmtId="4" fontId="0" fillId="4" borderId="1" xfId="1" applyNumberFormat="1" applyFont="1" applyFill="1" applyBorder="1" applyAlignment="1" applyProtection="1">
      <alignment horizontal="center"/>
      <protection locked="0"/>
    </xf>
    <xf numFmtId="4" fontId="0" fillId="4" borderId="7" xfId="1" applyNumberFormat="1" applyFont="1" applyFill="1" applyBorder="1" applyAlignment="1" applyProtection="1">
      <alignment horizontal="center"/>
      <protection locked="0"/>
    </xf>
    <xf numFmtId="165" fontId="0" fillId="4" borderId="7" xfId="2" applyNumberFormat="1" applyFont="1" applyFill="1" applyBorder="1" applyAlignment="1" applyProtection="1">
      <alignment horizontal="center"/>
      <protection locked="0"/>
    </xf>
    <xf numFmtId="9" fontId="0" fillId="4" borderId="1" xfId="2" applyNumberFormat="1" applyFont="1" applyFill="1" applyBorder="1" applyAlignment="1" applyProtection="1">
      <alignment horizontal="center"/>
      <protection locked="0"/>
    </xf>
    <xf numFmtId="2" fontId="0" fillId="4" borderId="1" xfId="2" applyNumberFormat="1" applyFont="1" applyFill="1" applyBorder="1" applyAlignment="1" applyProtection="1">
      <alignment horizontal="center"/>
      <protection locked="0"/>
    </xf>
    <xf numFmtId="2" fontId="0" fillId="4" borderId="7" xfId="2" applyNumberFormat="1" applyFont="1" applyFill="1" applyBorder="1" applyAlignment="1" applyProtection="1">
      <alignment horizontal="center"/>
      <protection locked="0"/>
    </xf>
    <xf numFmtId="0" fontId="6" fillId="4" borderId="1"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10" fontId="0" fillId="4" borderId="1" xfId="2" applyNumberFormat="1" applyFont="1" applyFill="1" applyBorder="1" applyAlignment="1" applyProtection="1">
      <alignment horizontal="center" vertical="center"/>
      <protection locked="0"/>
    </xf>
    <xf numFmtId="10" fontId="0" fillId="4" borderId="7" xfId="2" applyNumberFormat="1" applyFont="1" applyFill="1" applyBorder="1" applyAlignment="1" applyProtection="1">
      <alignment horizontal="center" vertical="center"/>
      <protection locked="0"/>
    </xf>
    <xf numFmtId="37" fontId="0" fillId="0" borderId="1" xfId="0" applyNumberFormat="1" applyBorder="1" applyAlignment="1" applyProtection="1">
      <alignment horizontal="center" vertical="center"/>
    </xf>
    <xf numFmtId="37" fontId="0" fillId="0" borderId="7" xfId="0" applyNumberFormat="1" applyBorder="1" applyAlignment="1" applyProtection="1">
      <alignment horizontal="center" vertical="center"/>
    </xf>
    <xf numFmtId="0" fontId="0" fillId="0" borderId="20" xfId="0" applyFill="1" applyBorder="1" applyProtection="1"/>
    <xf numFmtId="0" fontId="0" fillId="0" borderId="1" xfId="0" applyFill="1" applyBorder="1" applyAlignment="1" applyProtection="1">
      <alignment horizontal="center"/>
    </xf>
    <xf numFmtId="0" fontId="0" fillId="0" borderId="7" xfId="0" applyFill="1" applyBorder="1" applyAlignment="1" applyProtection="1">
      <alignment horizontal="center"/>
    </xf>
    <xf numFmtId="0" fontId="0" fillId="0" borderId="3" xfId="0" applyFill="1" applyBorder="1" applyProtection="1"/>
    <xf numFmtId="0" fontId="2" fillId="0" borderId="13" xfId="0" applyFont="1" applyFill="1" applyBorder="1" applyProtection="1"/>
    <xf numFmtId="0" fontId="0" fillId="0" borderId="2" xfId="0" applyBorder="1" applyAlignment="1">
      <alignment horizontal="center" vertical="center" wrapText="1"/>
    </xf>
    <xf numFmtId="0" fontId="19" fillId="0" borderId="0" xfId="0" applyFont="1" applyAlignment="1">
      <alignment horizontal="center" vertical="center" wrapText="1"/>
    </xf>
    <xf numFmtId="0" fontId="9" fillId="0" borderId="94" xfId="0" applyFont="1" applyBorder="1" applyAlignment="1" applyProtection="1">
      <alignment horizontal="right" vertical="center" wrapText="1"/>
    </xf>
    <xf numFmtId="38" fontId="4" fillId="0" borderId="1" xfId="0" applyNumberFormat="1" applyFont="1" applyBorder="1" applyAlignment="1" applyProtection="1">
      <alignment horizontal="center"/>
    </xf>
    <xf numFmtId="38" fontId="4" fillId="0" borderId="7" xfId="0" applyNumberFormat="1" applyFont="1" applyBorder="1" applyAlignment="1" applyProtection="1">
      <alignment horizontal="center"/>
    </xf>
    <xf numFmtId="40" fontId="4" fillId="0" borderId="1" xfId="0" applyNumberFormat="1" applyFont="1" applyBorder="1" applyAlignment="1" applyProtection="1">
      <alignment horizontal="center"/>
    </xf>
    <xf numFmtId="40" fontId="4" fillId="0" borderId="7" xfId="0" applyNumberFormat="1" applyFont="1" applyBorder="1" applyAlignment="1" applyProtection="1">
      <alignment horizontal="center"/>
    </xf>
    <xf numFmtId="168" fontId="0" fillId="0" borderId="54" xfId="0" applyNumberFormat="1" applyFill="1" applyBorder="1"/>
    <xf numFmtId="0" fontId="0" fillId="0" borderId="0" xfId="0" applyFill="1" applyBorder="1"/>
    <xf numFmtId="168" fontId="0" fillId="0" borderId="0" xfId="0" applyNumberFormat="1" applyFill="1" applyBorder="1"/>
    <xf numFmtId="0" fontId="34" fillId="0" borderId="19" xfId="0" applyFont="1" applyFill="1" applyBorder="1" applyAlignment="1" applyProtection="1">
      <alignment horizontal="center" vertical="center" wrapText="1"/>
    </xf>
    <xf numFmtId="0" fontId="34" fillId="0" borderId="21" xfId="0" applyFont="1" applyFill="1" applyBorder="1" applyAlignment="1" applyProtection="1">
      <alignment horizontal="center" vertical="center" wrapText="1"/>
    </xf>
    <xf numFmtId="3" fontId="0" fillId="0" borderId="0" xfId="1" applyNumberFormat="1" applyFont="1" applyFill="1" applyBorder="1" applyAlignment="1" applyProtection="1">
      <alignment horizontal="center"/>
    </xf>
    <xf numFmtId="3" fontId="0" fillId="0" borderId="3" xfId="1" applyNumberFormat="1" applyFont="1" applyFill="1" applyBorder="1" applyAlignment="1" applyProtection="1">
      <alignment horizontal="center"/>
    </xf>
    <xf numFmtId="0" fontId="0" fillId="0" borderId="0" xfId="0" applyBorder="1" applyAlignment="1">
      <alignment horizontal="center" vertical="center" wrapText="1"/>
    </xf>
    <xf numFmtId="10" fontId="0" fillId="0" borderId="0" xfId="2" applyNumberFormat="1" applyFont="1" applyBorder="1"/>
    <xf numFmtId="10" fontId="0" fillId="0" borderId="0" xfId="2" applyNumberFormat="1" applyFont="1" applyFill="1" applyBorder="1"/>
    <xf numFmtId="0" fontId="0" fillId="0" borderId="3" xfId="0" applyBorder="1" applyAlignment="1">
      <alignment horizontal="center" wrapText="1"/>
    </xf>
    <xf numFmtId="0" fontId="0" fillId="0" borderId="1" xfId="0" applyBorder="1" applyAlignment="1">
      <alignment horizontal="left" vertical="center" wrapText="1"/>
    </xf>
    <xf numFmtId="0" fontId="9"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 fillId="0" borderId="2" xfId="0" applyFont="1" applyBorder="1"/>
    <xf numFmtId="0" fontId="0" fillId="0" borderId="83" xfId="0" applyBorder="1" applyAlignment="1">
      <alignment horizontal="center" wrapText="1"/>
    </xf>
    <xf numFmtId="0" fontId="0" fillId="0" borderId="85" xfId="0" applyBorder="1" applyAlignment="1">
      <alignment horizontal="center" vertical="center" wrapText="1"/>
    </xf>
    <xf numFmtId="9" fontId="0" fillId="4" borderId="7" xfId="2" applyFont="1" applyFill="1" applyBorder="1" applyAlignment="1" applyProtection="1">
      <alignment horizontal="center"/>
      <protection locked="0"/>
    </xf>
    <xf numFmtId="3" fontId="41" fillId="0" borderId="17" xfId="0" applyNumberFormat="1" applyFont="1" applyFill="1" applyBorder="1" applyAlignment="1" applyProtection="1">
      <alignment horizontal="right" vertical="center" wrapText="1"/>
    </xf>
    <xf numFmtId="0" fontId="0" fillId="0" borderId="7" xfId="0" applyFill="1" applyBorder="1" applyAlignment="1" applyProtection="1">
      <alignment horizontal="center"/>
      <protection locked="0"/>
    </xf>
    <xf numFmtId="0" fontId="25" fillId="0" borderId="3" xfId="0" applyFont="1" applyBorder="1" applyAlignment="1" applyProtection="1">
      <alignment horizontal="center" wrapText="1"/>
    </xf>
    <xf numFmtId="0" fontId="2" fillId="0" borderId="102" xfId="0" applyFont="1" applyFill="1" applyBorder="1" applyAlignment="1">
      <alignment horizontal="center" vertical="center" wrapText="1"/>
    </xf>
    <xf numFmtId="0" fontId="2" fillId="0" borderId="103" xfId="0" applyFont="1" applyFill="1" applyBorder="1" applyAlignment="1">
      <alignment horizontal="center" vertical="center" wrapText="1"/>
    </xf>
    <xf numFmtId="0" fontId="0" fillId="0" borderId="1" xfId="0" applyBorder="1" applyAlignment="1">
      <alignment vertical="center"/>
    </xf>
    <xf numFmtId="37" fontId="0" fillId="4" borderId="7" xfId="0" applyNumberFormat="1" applyFill="1" applyBorder="1" applyAlignment="1" applyProtection="1">
      <protection locked="0"/>
    </xf>
    <xf numFmtId="0" fontId="0" fillId="0" borderId="20" xfId="0" applyBorder="1" applyAlignment="1" applyProtection="1">
      <alignment horizontal="right"/>
    </xf>
    <xf numFmtId="0" fontId="0" fillId="0" borderId="3" xfId="0" applyBorder="1" applyAlignment="1" applyProtection="1">
      <alignment horizontal="right"/>
    </xf>
    <xf numFmtId="0" fontId="0" fillId="0" borderId="20" xfId="0" applyBorder="1" applyProtection="1"/>
    <xf numFmtId="0" fontId="0" fillId="0" borderId="3" xfId="0" applyBorder="1" applyProtection="1"/>
    <xf numFmtId="0" fontId="0" fillId="0" borderId="20" xfId="0" applyFont="1" applyBorder="1" applyAlignment="1" applyProtection="1">
      <alignment horizontal="right"/>
    </xf>
    <xf numFmtId="0" fontId="0" fillId="0" borderId="3" xfId="0" applyFont="1" applyBorder="1" applyAlignment="1" applyProtection="1">
      <alignment horizontal="right"/>
    </xf>
    <xf numFmtId="0" fontId="2" fillId="0" borderId="13" xfId="0" applyFont="1" applyBorder="1" applyAlignment="1" applyProtection="1">
      <alignment horizontal="left"/>
    </xf>
    <xf numFmtId="0" fontId="4" fillId="0" borderId="20" xfId="0" applyFont="1" applyFill="1" applyBorder="1" applyAlignment="1" applyProtection="1">
      <alignment horizontal="right"/>
    </xf>
    <xf numFmtId="0" fontId="4" fillId="0" borderId="3" xfId="0" applyFont="1" applyFill="1" applyBorder="1" applyAlignment="1" applyProtection="1">
      <alignment horizontal="right"/>
    </xf>
    <xf numFmtId="0" fontId="0" fillId="2" borderId="13" xfId="0" applyFill="1" applyBorder="1" applyProtection="1"/>
    <xf numFmtId="0" fontId="39" fillId="0" borderId="22" xfId="0" applyFont="1" applyBorder="1" applyAlignment="1">
      <alignment horizontal="center" vertical="center" wrapText="1"/>
    </xf>
    <xf numFmtId="0" fontId="0" fillId="0" borderId="22" xfId="0" applyBorder="1"/>
    <xf numFmtId="0" fontId="0" fillId="0" borderId="112" xfId="0" applyBorder="1"/>
    <xf numFmtId="0" fontId="0" fillId="0" borderId="79" xfId="0" applyBorder="1"/>
    <xf numFmtId="165" fontId="0" fillId="4" borderId="1" xfId="2" applyNumberFormat="1" applyFont="1" applyFill="1" applyBorder="1" applyProtection="1">
      <protection locked="0"/>
    </xf>
    <xf numFmtId="10" fontId="0" fillId="4" borderId="1" xfId="2" applyNumberFormat="1" applyFont="1" applyFill="1" applyBorder="1" applyAlignment="1" applyProtection="1">
      <alignment horizontal="center"/>
      <protection locked="0"/>
    </xf>
    <xf numFmtId="3" fontId="0" fillId="4" borderId="83" xfId="1" applyNumberFormat="1" applyFont="1" applyFill="1" applyBorder="1" applyAlignment="1" applyProtection="1">
      <alignment horizontal="center" vertical="center"/>
      <protection locked="0"/>
    </xf>
    <xf numFmtId="9" fontId="0" fillId="4" borderId="85" xfId="2" applyFont="1" applyFill="1" applyBorder="1" applyAlignment="1" applyProtection="1">
      <alignment horizontal="center" vertical="center"/>
      <protection locked="0"/>
    </xf>
    <xf numFmtId="3" fontId="41" fillId="4" borderId="83" xfId="0" applyNumberFormat="1" applyFont="1" applyFill="1" applyBorder="1" applyAlignment="1" applyProtection="1">
      <alignment horizontal="center" vertical="center"/>
      <protection locked="0"/>
    </xf>
    <xf numFmtId="3" fontId="41" fillId="4" borderId="1" xfId="0" applyNumberFormat="1" applyFont="1" applyFill="1" applyBorder="1" applyAlignment="1" applyProtection="1">
      <alignment horizontal="center" vertical="center"/>
      <protection locked="0"/>
    </xf>
    <xf numFmtId="0" fontId="12" fillId="4" borderId="1" xfId="0" applyFont="1" applyFill="1" applyBorder="1" applyAlignment="1" applyProtection="1">
      <alignment horizontal="center"/>
      <protection locked="0"/>
    </xf>
    <xf numFmtId="0" fontId="25" fillId="4" borderId="83" xfId="0" applyFont="1" applyFill="1" applyBorder="1" applyAlignment="1" applyProtection="1">
      <alignment horizontal="center" wrapText="1"/>
      <protection locked="0"/>
    </xf>
    <xf numFmtId="0" fontId="25" fillId="4" borderId="1" xfId="0" applyFont="1" applyFill="1" applyBorder="1" applyAlignment="1" applyProtection="1">
      <alignment horizontal="center" wrapText="1"/>
      <protection locked="0"/>
    </xf>
    <xf numFmtId="3" fontId="41" fillId="4" borderId="3" xfId="0" applyNumberFormat="1" applyFont="1" applyFill="1" applyBorder="1" applyAlignment="1" applyProtection="1">
      <alignment horizontal="center" vertical="center"/>
      <protection locked="0"/>
    </xf>
    <xf numFmtId="0" fontId="0" fillId="4" borderId="6" xfId="0" applyFill="1" applyBorder="1" applyAlignment="1" applyProtection="1">
      <alignment horizontal="center"/>
      <protection locked="0"/>
    </xf>
    <xf numFmtId="0" fontId="0" fillId="0" borderId="3"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7" xfId="0" applyFont="1" applyBorder="1" applyAlignment="1" applyProtection="1">
      <alignment horizontal="center" vertical="center"/>
    </xf>
    <xf numFmtId="0" fontId="0" fillId="0" borderId="3" xfId="0" applyFont="1" applyBorder="1" applyAlignment="1" applyProtection="1">
      <alignment horizontal="right" vertical="center"/>
    </xf>
    <xf numFmtId="0" fontId="9" fillId="0" borderId="6" xfId="0" applyFont="1" applyBorder="1" applyAlignment="1" applyProtection="1">
      <alignment horizontal="center"/>
    </xf>
    <xf numFmtId="0" fontId="9" fillId="0" borderId="1" xfId="0" applyFont="1" applyBorder="1" applyAlignment="1" applyProtection="1">
      <alignment horizontal="center"/>
    </xf>
    <xf numFmtId="3" fontId="0" fillId="3" borderId="1" xfId="0" applyNumberFormat="1" applyFill="1" applyBorder="1" applyAlignment="1" applyProtection="1">
      <alignment horizontal="center"/>
    </xf>
    <xf numFmtId="0" fontId="0" fillId="0" borderId="0" xfId="0" applyBorder="1" applyAlignment="1" applyProtection="1">
      <alignment horizontal="right"/>
    </xf>
    <xf numFmtId="165" fontId="0" fillId="0" borderId="0" xfId="2" applyNumberFormat="1" applyFont="1" applyBorder="1" applyAlignment="1" applyProtection="1">
      <alignment horizontal="right"/>
    </xf>
    <xf numFmtId="9" fontId="0" fillId="0" borderId="0" xfId="2" applyNumberFormat="1" applyFont="1" applyBorder="1" applyAlignment="1" applyProtection="1">
      <alignment horizontal="right"/>
    </xf>
    <xf numFmtId="0" fontId="0" fillId="0" borderId="0" xfId="0" applyFill="1" applyProtection="1"/>
    <xf numFmtId="0" fontId="0" fillId="0" borderId="0" xfId="0" applyFill="1" applyBorder="1" applyAlignment="1" applyProtection="1">
      <alignment horizontal="right"/>
    </xf>
    <xf numFmtId="0" fontId="0" fillId="0" borderId="0" xfId="0" applyBorder="1" applyProtection="1"/>
    <xf numFmtId="0" fontId="0" fillId="0" borderId="0" xfId="0" applyFill="1" applyBorder="1" applyProtection="1"/>
    <xf numFmtId="37" fontId="0" fillId="0" borderId="0" xfId="0" applyNumberFormat="1" applyProtection="1"/>
    <xf numFmtId="164" fontId="0" fillId="0" borderId="0" xfId="0" applyNumberFormat="1" applyBorder="1" applyProtection="1"/>
    <xf numFmtId="164" fontId="6" fillId="0" borderId="0" xfId="0" applyNumberFormat="1" applyFont="1" applyBorder="1" applyAlignment="1" applyProtection="1">
      <alignment horizontal="right"/>
    </xf>
    <xf numFmtId="0" fontId="2" fillId="0" borderId="0" xfId="0" applyFont="1" applyProtection="1"/>
    <xf numFmtId="0" fontId="9" fillId="0" borderId="17" xfId="0" applyFont="1" applyFill="1" applyBorder="1" applyAlignment="1" applyProtection="1">
      <alignment horizontal="center" wrapText="1"/>
    </xf>
    <xf numFmtId="164" fontId="0" fillId="0" borderId="0" xfId="0" applyNumberFormat="1" applyProtection="1"/>
    <xf numFmtId="0" fontId="4" fillId="3" borderId="3" xfId="0" applyFont="1" applyFill="1" applyBorder="1" applyProtection="1"/>
    <xf numFmtId="0" fontId="4" fillId="3" borderId="1" xfId="0" applyFont="1" applyFill="1" applyBorder="1" applyProtection="1"/>
    <xf numFmtId="0" fontId="4" fillId="0" borderId="0" xfId="0" applyFont="1" applyFill="1" applyBorder="1" applyProtection="1"/>
    <xf numFmtId="1" fontId="23" fillId="3" borderId="3" xfId="0" applyNumberFormat="1" applyFont="1" applyFill="1" applyBorder="1" applyProtection="1"/>
    <xf numFmtId="1" fontId="9" fillId="3" borderId="1" xfId="0" applyNumberFormat="1" applyFont="1" applyFill="1" applyBorder="1" applyProtection="1"/>
    <xf numFmtId="1" fontId="23" fillId="0" borderId="0" xfId="0" applyNumberFormat="1" applyFont="1" applyFill="1" applyBorder="1" applyProtection="1"/>
    <xf numFmtId="1" fontId="9" fillId="0" borderId="0" xfId="0" applyNumberFormat="1" applyFont="1" applyFill="1" applyBorder="1" applyProtection="1"/>
    <xf numFmtId="164" fontId="0" fillId="0" borderId="0" xfId="1" applyNumberFormat="1" applyFont="1" applyBorder="1" applyProtection="1"/>
    <xf numFmtId="164" fontId="6" fillId="0" borderId="0" xfId="1" applyNumberFormat="1" applyFont="1" applyBorder="1" applyAlignment="1" applyProtection="1">
      <alignment horizontal="right"/>
    </xf>
    <xf numFmtId="0" fontId="9" fillId="0" borderId="0" xfId="0" applyFont="1" applyFill="1" applyBorder="1" applyAlignment="1" applyProtection="1">
      <alignment horizontal="center" wrapText="1"/>
    </xf>
    <xf numFmtId="0" fontId="0" fillId="0" borderId="1" xfId="0" applyBorder="1" applyProtection="1"/>
    <xf numFmtId="0" fontId="0" fillId="0" borderId="7" xfId="0" applyBorder="1" applyProtection="1"/>
    <xf numFmtId="37" fontId="0" fillId="0" borderId="1" xfId="0" applyNumberFormat="1" applyFill="1" applyBorder="1" applyProtection="1"/>
    <xf numFmtId="37" fontId="0" fillId="0" borderId="7" xfId="0" applyNumberFormat="1" applyFill="1" applyBorder="1" applyProtection="1"/>
    <xf numFmtId="3" fontId="0" fillId="0" borderId="0" xfId="0" applyNumberFormat="1" applyFill="1" applyBorder="1" applyAlignment="1" applyProtection="1">
      <alignment horizontal="center"/>
    </xf>
    <xf numFmtId="3" fontId="0" fillId="3" borderId="6" xfId="0" applyNumberFormat="1" applyFill="1" applyBorder="1" applyAlignment="1" applyProtection="1">
      <alignment horizontal="center"/>
    </xf>
    <xf numFmtId="3" fontId="0" fillId="0" borderId="0" xfId="0" applyNumberFormat="1" applyBorder="1" applyProtection="1"/>
    <xf numFmtId="3" fontId="0" fillId="0" borderId="0" xfId="0" applyNumberFormat="1" applyProtection="1"/>
    <xf numFmtId="37" fontId="0" fillId="0" borderId="0" xfId="0" applyNumberFormat="1" applyBorder="1" applyProtection="1"/>
    <xf numFmtId="164" fontId="4" fillId="0" borderId="0" xfId="0" applyNumberFormat="1" applyFont="1" applyBorder="1" applyAlignment="1" applyProtection="1">
      <alignment horizontal="right"/>
    </xf>
    <xf numFmtId="37" fontId="4" fillId="0" borderId="0" xfId="0" applyNumberFormat="1" applyFont="1" applyBorder="1" applyAlignment="1" applyProtection="1">
      <alignment horizontal="right"/>
    </xf>
    <xf numFmtId="43" fontId="4" fillId="0" borderId="0" xfId="0" applyNumberFormat="1" applyFont="1" applyBorder="1" applyAlignment="1" applyProtection="1">
      <alignment horizontal="right"/>
    </xf>
    <xf numFmtId="43" fontId="0" fillId="0" borderId="0" xfId="0" applyNumberFormat="1" applyFill="1" applyBorder="1" applyProtection="1"/>
    <xf numFmtId="39" fontId="0" fillId="0" borderId="0" xfId="0" applyNumberFormat="1" applyProtection="1"/>
    <xf numFmtId="43" fontId="0" fillId="0" borderId="0" xfId="0" applyNumberFormat="1" applyFill="1" applyProtection="1"/>
    <xf numFmtId="0" fontId="0" fillId="0" borderId="0" xfId="0" applyAlignment="1" applyProtection="1">
      <alignment horizontal="center"/>
    </xf>
    <xf numFmtId="0" fontId="0" fillId="0" borderId="0" xfId="0" applyAlignment="1" applyProtection="1">
      <alignment vertical="top"/>
    </xf>
    <xf numFmtId="9" fontId="0" fillId="0" borderId="0" xfId="2" applyFont="1" applyFill="1" applyProtection="1"/>
    <xf numFmtId="164" fontId="0" fillId="0" borderId="0" xfId="0" applyNumberFormat="1" applyFill="1" applyProtection="1"/>
    <xf numFmtId="9" fontId="0" fillId="0" borderId="0" xfId="0" applyNumberFormat="1" applyFill="1" applyProtection="1"/>
    <xf numFmtId="0" fontId="9" fillId="0" borderId="0" xfId="0" applyFont="1" applyFill="1" applyBorder="1" applyAlignment="1" applyProtection="1">
      <alignment horizontal="center" vertical="center" wrapText="1"/>
    </xf>
    <xf numFmtId="0" fontId="2" fillId="0" borderId="11" xfId="0" applyFont="1" applyBorder="1" applyProtection="1"/>
    <xf numFmtId="0" fontId="2" fillId="0" borderId="39" xfId="0" applyFont="1" applyBorder="1" applyProtection="1"/>
    <xf numFmtId="0" fontId="2" fillId="0" borderId="12" xfId="0" applyFont="1" applyBorder="1" applyProtection="1"/>
    <xf numFmtId="0" fontId="0" fillId="0" borderId="20" xfId="0" applyBorder="1" applyAlignment="1" applyProtection="1">
      <alignment horizontal="right"/>
    </xf>
    <xf numFmtId="0" fontId="0" fillId="0" borderId="3" xfId="0" applyBorder="1" applyAlignment="1" applyProtection="1">
      <alignment horizontal="right"/>
    </xf>
    <xf numFmtId="0" fontId="0" fillId="0" borderId="20" xfId="0" applyBorder="1" applyProtection="1"/>
    <xf numFmtId="0" fontId="0" fillId="0" borderId="3" xfId="0" applyBorder="1" applyProtection="1"/>
    <xf numFmtId="0" fontId="0" fillId="0" borderId="24" xfId="0" applyBorder="1" applyAlignment="1" applyProtection="1">
      <alignment horizontal="right"/>
    </xf>
    <xf numFmtId="0" fontId="0" fillId="0" borderId="15" xfId="0" applyBorder="1" applyAlignment="1" applyProtection="1">
      <alignment horizontal="right"/>
    </xf>
    <xf numFmtId="0" fontId="0" fillId="0" borderId="20" xfId="0" applyFill="1" applyBorder="1" applyAlignment="1" applyProtection="1">
      <alignment wrapText="1"/>
    </xf>
    <xf numFmtId="0" fontId="0" fillId="0" borderId="3" xfId="0" applyFill="1" applyBorder="1" applyAlignment="1" applyProtection="1">
      <alignment wrapText="1"/>
    </xf>
    <xf numFmtId="0" fontId="0" fillId="0" borderId="20" xfId="0" applyBorder="1" applyAlignment="1" applyProtection="1"/>
    <xf numFmtId="0" fontId="0" fillId="0" borderId="3" xfId="0" applyBorder="1" applyAlignment="1" applyProtection="1"/>
    <xf numFmtId="0" fontId="9" fillId="3" borderId="3" xfId="0" applyFont="1" applyFill="1" applyBorder="1" applyAlignment="1" applyProtection="1">
      <alignment horizontal="center"/>
    </xf>
    <xf numFmtId="0" fontId="9" fillId="3" borderId="1" xfId="0" applyFont="1" applyFill="1" applyBorder="1" applyAlignment="1" applyProtection="1">
      <alignment horizontal="center"/>
    </xf>
    <xf numFmtId="0" fontId="9" fillId="3" borderId="13" xfId="0" applyFont="1" applyFill="1" applyBorder="1" applyAlignment="1" applyProtection="1">
      <alignment horizontal="center" wrapText="1"/>
    </xf>
    <xf numFmtId="0" fontId="9" fillId="3" borderId="20" xfId="0" applyFont="1" applyFill="1" applyBorder="1" applyAlignment="1" applyProtection="1">
      <alignment horizontal="center" wrapText="1"/>
    </xf>
    <xf numFmtId="0" fontId="9" fillId="3" borderId="3" xfId="0" applyFont="1" applyFill="1" applyBorder="1" applyAlignment="1" applyProtection="1">
      <alignment horizontal="center" wrapText="1"/>
    </xf>
    <xf numFmtId="0" fontId="9" fillId="3" borderId="19" xfId="0" applyFont="1" applyFill="1" applyBorder="1" applyAlignment="1" applyProtection="1">
      <alignment horizontal="center" wrapText="1"/>
    </xf>
    <xf numFmtId="0" fontId="9" fillId="3" borderId="21" xfId="0" applyFont="1" applyFill="1" applyBorder="1" applyAlignment="1" applyProtection="1">
      <alignment horizontal="center" wrapText="1"/>
    </xf>
    <xf numFmtId="0" fontId="9" fillId="3" borderId="17" xfId="0" applyFont="1" applyFill="1" applyBorder="1" applyAlignment="1" applyProtection="1">
      <alignment horizontal="center" wrapText="1"/>
    </xf>
    <xf numFmtId="0" fontId="9" fillId="3" borderId="18" xfId="0" applyFont="1" applyFill="1" applyBorder="1" applyAlignment="1" applyProtection="1">
      <alignment horizontal="center" wrapText="1"/>
    </xf>
    <xf numFmtId="0" fontId="18" fillId="0" borderId="22" xfId="0" applyFont="1" applyBorder="1" applyAlignment="1" applyProtection="1">
      <alignment horizontal="left" vertical="center" wrapText="1"/>
    </xf>
    <xf numFmtId="0" fontId="18" fillId="0" borderId="22" xfId="0" applyFont="1" applyBorder="1" applyAlignment="1" applyProtection="1">
      <alignment horizontal="left" vertical="center"/>
    </xf>
    <xf numFmtId="0" fontId="6" fillId="3" borderId="23" xfId="0" applyFont="1" applyFill="1" applyBorder="1" applyAlignment="1" applyProtection="1">
      <alignment horizontal="center" vertical="center" wrapText="1"/>
    </xf>
    <xf numFmtId="0" fontId="6" fillId="3" borderId="39" xfId="0" applyFont="1" applyFill="1" applyBorder="1" applyAlignment="1" applyProtection="1">
      <alignment horizontal="center" vertical="center" wrapText="1"/>
    </xf>
    <xf numFmtId="0" fontId="6" fillId="3" borderId="48" xfId="0" applyFont="1" applyFill="1" applyBorder="1" applyAlignment="1" applyProtection="1">
      <alignment horizontal="center" vertical="center" wrapText="1"/>
    </xf>
    <xf numFmtId="0" fontId="4" fillId="0" borderId="20" xfId="0" applyFont="1" applyBorder="1" applyAlignment="1" applyProtection="1">
      <alignment horizontal="right"/>
    </xf>
    <xf numFmtId="0" fontId="4" fillId="0" borderId="3" xfId="0" applyFont="1" applyBorder="1" applyAlignment="1" applyProtection="1">
      <alignment horizontal="right"/>
    </xf>
    <xf numFmtId="0" fontId="6" fillId="0" borderId="3" xfId="0" applyFont="1" applyBorder="1" applyAlignment="1" applyProtection="1">
      <alignment horizontal="right"/>
    </xf>
    <xf numFmtId="0" fontId="6" fillId="0" borderId="24" xfId="0" applyFont="1" applyBorder="1" applyAlignment="1" applyProtection="1">
      <alignment horizontal="right"/>
    </xf>
    <xf numFmtId="0" fontId="6" fillId="0" borderId="15" xfId="0" applyFont="1" applyBorder="1" applyAlignment="1" applyProtection="1">
      <alignment horizontal="right"/>
    </xf>
    <xf numFmtId="0" fontId="6" fillId="0" borderId="20" xfId="0" applyFont="1" applyBorder="1" applyAlignment="1" applyProtection="1">
      <alignment horizontal="right"/>
    </xf>
    <xf numFmtId="0" fontId="0" fillId="0" borderId="20" xfId="0" applyFont="1" applyBorder="1" applyAlignment="1" applyProtection="1">
      <alignment horizontal="right"/>
    </xf>
    <xf numFmtId="0" fontId="0" fillId="0" borderId="3" xfId="0" applyFont="1" applyBorder="1" applyAlignment="1" applyProtection="1">
      <alignment horizontal="right"/>
    </xf>
    <xf numFmtId="0" fontId="4" fillId="2" borderId="20" xfId="0" applyFont="1" applyFill="1" applyBorder="1" applyAlignment="1" applyProtection="1">
      <alignment horizontal="right"/>
    </xf>
    <xf numFmtId="0" fontId="4" fillId="2" borderId="3" xfId="0" applyFont="1" applyFill="1" applyBorder="1" applyAlignment="1" applyProtection="1">
      <alignment horizontal="right"/>
    </xf>
    <xf numFmtId="0" fontId="2" fillId="0" borderId="13" xfId="0" applyFont="1" applyBorder="1" applyAlignment="1" applyProtection="1">
      <alignment horizontal="left"/>
    </xf>
    <xf numFmtId="0" fontId="2" fillId="0" borderId="20" xfId="0" applyFont="1" applyBorder="1" applyAlignment="1" applyProtection="1">
      <alignment horizontal="left"/>
    </xf>
    <xf numFmtId="0" fontId="2" fillId="0" borderId="3" xfId="0" applyFont="1" applyBorder="1" applyAlignment="1" applyProtection="1">
      <alignment horizontal="left"/>
    </xf>
    <xf numFmtId="0" fontId="9" fillId="0" borderId="0" xfId="0" applyFont="1" applyFill="1" applyAlignment="1" applyProtection="1">
      <alignment vertical="top" wrapText="1"/>
    </xf>
    <xf numFmtId="0" fontId="9" fillId="0" borderId="0" xfId="0" applyFont="1" applyFill="1" applyBorder="1" applyAlignment="1" applyProtection="1">
      <alignment vertical="top" wrapText="1"/>
    </xf>
    <xf numFmtId="0" fontId="4" fillId="0" borderId="20" xfId="0" applyFont="1" applyFill="1" applyBorder="1" applyAlignment="1" applyProtection="1">
      <alignment horizontal="right"/>
    </xf>
    <xf numFmtId="0" fontId="4" fillId="0" borderId="3" xfId="0" applyFont="1" applyFill="1" applyBorder="1" applyAlignment="1" applyProtection="1">
      <alignment horizontal="right"/>
    </xf>
    <xf numFmtId="0" fontId="4" fillId="0" borderId="24" xfId="0" applyFont="1" applyFill="1" applyBorder="1" applyAlignment="1" applyProtection="1">
      <alignment horizontal="right"/>
    </xf>
    <xf numFmtId="0" fontId="4" fillId="0" borderId="15" xfId="0" applyFont="1" applyFill="1" applyBorder="1" applyAlignment="1" applyProtection="1">
      <alignment horizontal="right"/>
    </xf>
    <xf numFmtId="0" fontId="0" fillId="2" borderId="20" xfId="0" applyFill="1" applyBorder="1" applyProtection="1"/>
    <xf numFmtId="0" fontId="0" fillId="2" borderId="3" xfId="0" applyFill="1" applyBorder="1" applyProtection="1"/>
    <xf numFmtId="0" fontId="2" fillId="0" borderId="11" xfId="0" applyFont="1" applyBorder="1" applyAlignment="1" applyProtection="1">
      <alignment wrapText="1"/>
    </xf>
    <xf numFmtId="0" fontId="2" fillId="0" borderId="39" xfId="0" applyFont="1" applyBorder="1" applyAlignment="1" applyProtection="1">
      <alignment wrapText="1"/>
    </xf>
    <xf numFmtId="0" fontId="2" fillId="0" borderId="12" xfId="0" applyFont="1" applyBorder="1" applyAlignment="1" applyProtection="1">
      <alignment wrapText="1"/>
    </xf>
    <xf numFmtId="0" fontId="3" fillId="3" borderId="49" xfId="0" applyFont="1" applyFill="1" applyBorder="1" applyAlignment="1" applyProtection="1">
      <alignment horizontal="center" wrapText="1"/>
    </xf>
    <xf numFmtId="0" fontId="3" fillId="3" borderId="19" xfId="0" applyFont="1" applyFill="1" applyBorder="1" applyAlignment="1" applyProtection="1">
      <alignment horizontal="center" wrapText="1"/>
    </xf>
    <xf numFmtId="0" fontId="3" fillId="3" borderId="21" xfId="0" applyFont="1" applyFill="1" applyBorder="1" applyAlignment="1" applyProtection="1">
      <alignment horizontal="center" wrapText="1"/>
    </xf>
    <xf numFmtId="0" fontId="3" fillId="3" borderId="80" xfId="0" applyFont="1" applyFill="1" applyBorder="1" applyAlignment="1" applyProtection="1">
      <alignment horizontal="center" wrapText="1"/>
    </xf>
    <xf numFmtId="0" fontId="3" fillId="3" borderId="17" xfId="0" applyFont="1" applyFill="1" applyBorder="1" applyAlignment="1" applyProtection="1">
      <alignment horizontal="center" wrapText="1"/>
    </xf>
    <xf numFmtId="0" fontId="3" fillId="3" borderId="18" xfId="0" applyFont="1" applyFill="1" applyBorder="1" applyAlignment="1" applyProtection="1">
      <alignment horizontal="center" wrapText="1"/>
    </xf>
    <xf numFmtId="0" fontId="9" fillId="3" borderId="13" xfId="0" applyFont="1" applyFill="1" applyBorder="1" applyAlignment="1" applyProtection="1">
      <alignment horizontal="center"/>
    </xf>
    <xf numFmtId="0" fontId="9" fillId="3" borderId="20" xfId="0" applyFont="1" applyFill="1" applyBorder="1" applyAlignment="1" applyProtection="1">
      <alignment horizontal="center"/>
    </xf>
    <xf numFmtId="0" fontId="0" fillId="2" borderId="13" xfId="0" applyFill="1" applyBorder="1" applyProtection="1"/>
    <xf numFmtId="164" fontId="9" fillId="3" borderId="19" xfId="1" applyNumberFormat="1" applyFont="1" applyFill="1" applyBorder="1" applyAlignment="1" applyProtection="1">
      <alignment horizontal="center" wrapText="1"/>
    </xf>
    <xf numFmtId="164" fontId="9" fillId="3" borderId="21" xfId="1" applyNumberFormat="1" applyFont="1" applyFill="1" applyBorder="1" applyAlignment="1" applyProtection="1">
      <alignment horizontal="center" wrapText="1"/>
    </xf>
    <xf numFmtId="164" fontId="9" fillId="3" borderId="17" xfId="1" applyNumberFormat="1" applyFont="1" applyFill="1" applyBorder="1" applyAlignment="1" applyProtection="1">
      <alignment horizontal="center" wrapText="1"/>
    </xf>
    <xf numFmtId="164" fontId="9" fillId="3" borderId="18" xfId="1" applyNumberFormat="1" applyFont="1" applyFill="1" applyBorder="1" applyAlignment="1" applyProtection="1">
      <alignment horizontal="center" wrapText="1"/>
    </xf>
    <xf numFmtId="1" fontId="9" fillId="3" borderId="41" xfId="0" applyNumberFormat="1" applyFont="1" applyFill="1" applyBorder="1" applyAlignment="1" applyProtection="1">
      <alignment horizontal="center" wrapText="1"/>
    </xf>
    <xf numFmtId="1" fontId="9" fillId="3" borderId="40" xfId="0" applyNumberFormat="1" applyFont="1" applyFill="1" applyBorder="1" applyAlignment="1" applyProtection="1">
      <alignment horizontal="center" wrapText="1"/>
    </xf>
    <xf numFmtId="1" fontId="9" fillId="3" borderId="6" xfId="0" applyNumberFormat="1" applyFont="1" applyFill="1" applyBorder="1" applyAlignment="1" applyProtection="1">
      <alignment horizontal="center" wrapText="1"/>
    </xf>
    <xf numFmtId="0" fontId="9" fillId="0" borderId="95" xfId="0" applyFont="1" applyFill="1" applyBorder="1" applyAlignment="1" applyProtection="1">
      <alignment horizontal="center" wrapText="1"/>
    </xf>
    <xf numFmtId="0" fontId="9" fillId="0" borderId="0" xfId="0" applyFont="1" applyFill="1" applyBorder="1" applyAlignment="1" applyProtection="1">
      <alignment horizontal="center" wrapText="1"/>
    </xf>
    <xf numFmtId="0" fontId="19" fillId="0" borderId="111" xfId="0" applyFont="1" applyBorder="1" applyAlignment="1">
      <alignment horizontal="center" vertical="center" wrapText="1"/>
    </xf>
    <xf numFmtId="0" fontId="19" fillId="0" borderId="22" xfId="0" applyFont="1" applyBorder="1" applyAlignment="1">
      <alignment horizontal="center" vertical="center" wrapText="1"/>
    </xf>
    <xf numFmtId="0" fontId="0" fillId="0" borderId="20" xfId="0" applyBorder="1" applyAlignment="1">
      <alignment horizontal="center"/>
    </xf>
    <xf numFmtId="3" fontId="0" fillId="0" borderId="3" xfId="0" applyNumberFormat="1" applyBorder="1" applyAlignment="1">
      <alignment horizontal="center" vertical="center"/>
    </xf>
    <xf numFmtId="3" fontId="0" fillId="0" borderId="2" xfId="0" applyNumberFormat="1" applyBorder="1" applyAlignment="1">
      <alignment horizontal="center" vertical="center"/>
    </xf>
    <xf numFmtId="164" fontId="2" fillId="0" borderId="20" xfId="1" applyNumberFormat="1" applyFont="1" applyBorder="1" applyAlignment="1">
      <alignment horizontal="center" wrapText="1"/>
    </xf>
    <xf numFmtId="3" fontId="0" fillId="0" borderId="83" xfId="0" applyNumberFormat="1" applyBorder="1" applyAlignment="1">
      <alignment horizontal="center" vertical="center"/>
    </xf>
    <xf numFmtId="3" fontId="0" fillId="0" borderId="85" xfId="0" applyNumberFormat="1" applyBorder="1" applyAlignment="1">
      <alignment horizontal="center" vertical="center"/>
    </xf>
    <xf numFmtId="164" fontId="2" fillId="0" borderId="96" xfId="1" applyNumberFormat="1" applyFont="1" applyBorder="1" applyAlignment="1">
      <alignment horizontal="center" wrapText="1"/>
    </xf>
    <xf numFmtId="164" fontId="2" fillId="0" borderId="97" xfId="1" applyNumberFormat="1" applyFont="1" applyBorder="1" applyAlignment="1">
      <alignment horizontal="center" wrapText="1"/>
    </xf>
    <xf numFmtId="0" fontId="2" fillId="7" borderId="96" xfId="0" applyFont="1" applyFill="1" applyBorder="1" applyAlignment="1">
      <alignment horizontal="center"/>
    </xf>
    <xf numFmtId="0" fontId="2" fillId="7" borderId="97" xfId="0" applyFont="1" applyFill="1" applyBorder="1" applyAlignment="1">
      <alignment horizontal="center"/>
    </xf>
    <xf numFmtId="0" fontId="2" fillId="7" borderId="110" xfId="0" applyFont="1" applyFill="1" applyBorder="1" applyAlignment="1">
      <alignment horizontal="center"/>
    </xf>
    <xf numFmtId="0" fontId="2" fillId="7" borderId="84" xfId="0" applyFont="1" applyFill="1" applyBorder="1" applyAlignment="1">
      <alignment horizontal="center"/>
    </xf>
    <xf numFmtId="3" fontId="0" fillId="0" borderId="20" xfId="0" applyNumberFormat="1" applyBorder="1" applyAlignment="1">
      <alignment horizontal="center" vertical="center"/>
    </xf>
    <xf numFmtId="3" fontId="0" fillId="0" borderId="96" xfId="0" applyNumberFormat="1" applyBorder="1" applyAlignment="1">
      <alignment horizontal="center" vertical="center"/>
    </xf>
    <xf numFmtId="3" fontId="0" fillId="0" borderId="97" xfId="0" applyNumberFormat="1" applyBorder="1" applyAlignment="1">
      <alignment horizontal="center" vertical="center"/>
    </xf>
    <xf numFmtId="0" fontId="0" fillId="0" borderId="79" xfId="0" applyBorder="1" applyAlignment="1">
      <alignment horizontal="center" wrapText="1"/>
    </xf>
    <xf numFmtId="0" fontId="0" fillId="0" borderId="2" xfId="0" applyBorder="1" applyAlignment="1">
      <alignment horizontal="center" wrapText="1"/>
    </xf>
    <xf numFmtId="0" fontId="0" fillId="0" borderId="96" xfId="0" applyBorder="1" applyAlignment="1">
      <alignment horizontal="center"/>
    </xf>
    <xf numFmtId="0" fontId="0" fillId="0" borderId="97" xfId="0" applyBorder="1" applyAlignment="1">
      <alignment horizontal="center"/>
    </xf>
    <xf numFmtId="0" fontId="2" fillId="7" borderId="20" xfId="0" applyFont="1" applyFill="1" applyBorder="1" applyAlignment="1">
      <alignment horizontal="center"/>
    </xf>
    <xf numFmtId="0" fontId="2" fillId="7" borderId="17" xfId="0" applyFont="1" applyFill="1" applyBorder="1" applyAlignment="1">
      <alignment horizontal="center"/>
    </xf>
    <xf numFmtId="0" fontId="0" fillId="7" borderId="99" xfId="0" applyFont="1" applyFill="1" applyBorder="1" applyAlignment="1" applyProtection="1">
      <alignment horizontal="center" vertical="center" wrapText="1"/>
    </xf>
    <xf numFmtId="0" fontId="0" fillId="7" borderId="100" xfId="0" applyFont="1" applyFill="1" applyBorder="1" applyAlignment="1" applyProtection="1">
      <alignment horizontal="center" vertical="center" wrapText="1"/>
    </xf>
    <xf numFmtId="0" fontId="0" fillId="7" borderId="101" xfId="0"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71" xfId="0" applyFill="1" applyBorder="1" applyAlignment="1" applyProtection="1">
      <alignment horizontal="left" vertical="center" wrapText="1"/>
    </xf>
    <xf numFmtId="0" fontId="0" fillId="0" borderId="19" xfId="0" applyFill="1" applyBorder="1" applyAlignment="1" applyProtection="1">
      <alignment horizontal="left" vertical="center" wrapText="1"/>
    </xf>
    <xf numFmtId="0" fontId="0" fillId="0" borderId="16" xfId="0"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32" fillId="0" borderId="2" xfId="0" applyFont="1" applyFill="1" applyBorder="1" applyAlignment="1" applyProtection="1">
      <alignment horizontal="right" vertical="center" wrapText="1"/>
    </xf>
    <xf numFmtId="0" fontId="32" fillId="0" borderId="20" xfId="0" applyFont="1" applyFill="1" applyBorder="1" applyAlignment="1" applyProtection="1">
      <alignment horizontal="right" vertical="center" wrapText="1"/>
    </xf>
    <xf numFmtId="0" fontId="42" fillId="4" borderId="79" xfId="0" applyFont="1" applyFill="1" applyBorder="1" applyAlignment="1" applyProtection="1">
      <alignment horizontal="right" vertical="center" wrapText="1"/>
    </xf>
    <xf numFmtId="0" fontId="42" fillId="4" borderId="17" xfId="0" applyFont="1" applyFill="1" applyBorder="1" applyAlignment="1" applyProtection="1">
      <alignment horizontal="right" vertical="center" wrapText="1"/>
    </xf>
    <xf numFmtId="0" fontId="34" fillId="0" borderId="98" xfId="0" applyFont="1" applyFill="1" applyBorder="1" applyAlignment="1" applyProtection="1">
      <alignment horizontal="center" vertical="center" wrapText="1"/>
    </xf>
    <xf numFmtId="0" fontId="34" fillId="0" borderId="87" xfId="0" applyFont="1" applyFill="1" applyBorder="1" applyAlignment="1" applyProtection="1">
      <alignment horizontal="center" vertical="center" wrapText="1"/>
    </xf>
    <xf numFmtId="0" fontId="34" fillId="0" borderId="88" xfId="0" applyFont="1" applyFill="1" applyBorder="1" applyAlignment="1" applyProtection="1">
      <alignment horizontal="center" vertical="center" wrapText="1"/>
    </xf>
    <xf numFmtId="3" fontId="37" fillId="7" borderId="81" xfId="0" applyNumberFormat="1" applyFont="1" applyFill="1" applyBorder="1" applyAlignment="1" applyProtection="1">
      <alignment horizontal="center" vertical="center"/>
    </xf>
    <xf numFmtId="3" fontId="37" fillId="7" borderId="72" xfId="0" applyNumberFormat="1" applyFont="1" applyFill="1" applyBorder="1" applyAlignment="1" applyProtection="1">
      <alignment horizontal="center" vertical="center"/>
    </xf>
    <xf numFmtId="3" fontId="37" fillId="7" borderId="82" xfId="0" applyNumberFormat="1" applyFont="1" applyFill="1" applyBorder="1" applyAlignment="1" applyProtection="1">
      <alignment horizontal="center" vertical="center"/>
    </xf>
    <xf numFmtId="3" fontId="25" fillId="0" borderId="104" xfId="0" applyNumberFormat="1" applyFont="1" applyBorder="1" applyAlignment="1" applyProtection="1">
      <alignment horizontal="center" vertical="center" wrapText="1"/>
    </xf>
    <xf numFmtId="3" fontId="25" fillId="0" borderId="105" xfId="0" applyNumberFormat="1" applyFont="1" applyBorder="1" applyAlignment="1" applyProtection="1">
      <alignment horizontal="center" vertical="center" wrapText="1"/>
    </xf>
    <xf numFmtId="3" fontId="25" fillId="0" borderId="106" xfId="0" applyNumberFormat="1" applyFont="1" applyBorder="1" applyAlignment="1" applyProtection="1">
      <alignment horizontal="center" vertical="center" wrapText="1"/>
    </xf>
    <xf numFmtId="0" fontId="9" fillId="0" borderId="107" xfId="0" applyFont="1" applyFill="1" applyBorder="1" applyAlignment="1" applyProtection="1">
      <alignment horizontal="center" vertical="center" wrapText="1"/>
    </xf>
    <xf numFmtId="0" fontId="9" fillId="0" borderId="108" xfId="0" applyFont="1" applyFill="1" applyBorder="1" applyAlignment="1" applyProtection="1">
      <alignment horizontal="center" vertical="center" wrapText="1"/>
    </xf>
    <xf numFmtId="0" fontId="9" fillId="0" borderId="109" xfId="0" applyFont="1" applyFill="1" applyBorder="1" applyAlignment="1" applyProtection="1">
      <alignment horizontal="center" vertical="center" wrapText="1"/>
    </xf>
    <xf numFmtId="0" fontId="11" fillId="0" borderId="104" xfId="0" applyFont="1" applyFill="1" applyBorder="1" applyAlignment="1" applyProtection="1">
      <alignment horizontal="center" wrapText="1"/>
    </xf>
    <xf numFmtId="0" fontId="11" fillId="0" borderId="105" xfId="0" applyFont="1" applyFill="1" applyBorder="1" applyAlignment="1" applyProtection="1">
      <alignment horizontal="center" wrapText="1"/>
    </xf>
    <xf numFmtId="0" fontId="11" fillId="0" borderId="106" xfId="0" applyFont="1" applyFill="1" applyBorder="1" applyAlignment="1" applyProtection="1">
      <alignment horizontal="center" wrapText="1"/>
    </xf>
    <xf numFmtId="0" fontId="32" fillId="0" borderId="104" xfId="0" applyFont="1" applyFill="1" applyBorder="1" applyAlignment="1" applyProtection="1">
      <alignment horizontal="center" wrapText="1"/>
    </xf>
    <xf numFmtId="0" fontId="32" fillId="0" borderId="105" xfId="0" applyFont="1" applyFill="1" applyBorder="1" applyAlignment="1" applyProtection="1">
      <alignment horizontal="center" wrapText="1"/>
    </xf>
    <xf numFmtId="0" fontId="32" fillId="0" borderId="106" xfId="0" applyFont="1" applyFill="1" applyBorder="1" applyAlignment="1" applyProtection="1">
      <alignment horizontal="center" wrapText="1"/>
    </xf>
    <xf numFmtId="0" fontId="31" fillId="0" borderId="104" xfId="0" applyFont="1" applyFill="1" applyBorder="1" applyAlignment="1" applyProtection="1">
      <alignment horizontal="center" wrapText="1"/>
    </xf>
    <xf numFmtId="0" fontId="31" fillId="0" borderId="105" xfId="0" applyFont="1" applyFill="1" applyBorder="1" applyAlignment="1" applyProtection="1">
      <alignment horizontal="center" wrapText="1"/>
    </xf>
    <xf numFmtId="0" fontId="31" fillId="0" borderId="106" xfId="0" applyFont="1" applyFill="1" applyBorder="1" applyAlignment="1" applyProtection="1">
      <alignment horizontal="center" wrapText="1"/>
    </xf>
    <xf numFmtId="0" fontId="32" fillId="0" borderId="107" xfId="0" applyFont="1" applyFill="1" applyBorder="1" applyAlignment="1" applyProtection="1">
      <alignment horizontal="center" wrapText="1"/>
    </xf>
    <xf numFmtId="0" fontId="32" fillId="0" borderId="108" xfId="0" applyFont="1" applyFill="1" applyBorder="1" applyAlignment="1" applyProtection="1">
      <alignment horizontal="center" wrapText="1"/>
    </xf>
    <xf numFmtId="0" fontId="32" fillId="0" borderId="109" xfId="0" applyFont="1" applyFill="1" applyBorder="1" applyAlignment="1" applyProtection="1">
      <alignment horizontal="center" wrapText="1"/>
    </xf>
    <xf numFmtId="0" fontId="18" fillId="0" borderId="22" xfId="0" applyFont="1" applyBorder="1" applyAlignment="1">
      <alignment horizontal="center" vertical="center" wrapText="1"/>
    </xf>
    <xf numFmtId="0" fontId="18" fillId="0" borderId="22" xfId="0" applyFont="1" applyBorder="1" applyAlignment="1">
      <alignment horizontal="center" vertical="center"/>
    </xf>
    <xf numFmtId="0" fontId="38" fillId="0" borderId="73" xfId="0" applyFont="1" applyBorder="1" applyAlignment="1">
      <alignment wrapText="1"/>
    </xf>
    <xf numFmtId="0" fontId="38" fillId="0" borderId="74" xfId="0" applyFont="1" applyBorder="1" applyAlignment="1">
      <alignment wrapText="1"/>
    </xf>
    <xf numFmtId="0" fontId="38" fillId="0" borderId="75" xfId="0" applyFont="1" applyBorder="1" applyAlignment="1">
      <alignment wrapText="1"/>
    </xf>
    <xf numFmtId="0" fontId="38" fillId="0" borderId="76" xfId="0" applyFont="1" applyBorder="1" applyAlignment="1">
      <alignment horizontal="left"/>
    </xf>
    <xf numFmtId="0" fontId="38" fillId="0" borderId="77" xfId="0" applyFont="1" applyBorder="1" applyAlignment="1">
      <alignment horizontal="left"/>
    </xf>
    <xf numFmtId="0" fontId="38" fillId="0" borderId="78" xfId="0" applyFont="1" applyBorder="1" applyAlignment="1">
      <alignment horizontal="left"/>
    </xf>
    <xf numFmtId="0" fontId="0" fillId="0" borderId="51" xfId="0" applyBorder="1" applyAlignment="1">
      <alignment horizontal="center" wrapText="1"/>
    </xf>
    <xf numFmtId="0" fontId="0" fillId="0" borderId="54" xfId="0" applyBorder="1" applyAlignment="1">
      <alignment horizontal="center" wrapText="1"/>
    </xf>
    <xf numFmtId="0" fontId="0" fillId="0" borderId="57" xfId="0" applyBorder="1" applyAlignment="1">
      <alignment horizontal="center" wrapText="1"/>
    </xf>
    <xf numFmtId="0" fontId="0" fillId="0" borderId="52" xfId="0" applyBorder="1" applyAlignment="1">
      <alignment horizontal="center" wrapText="1"/>
    </xf>
    <xf numFmtId="0" fontId="0" fillId="0" borderId="55" xfId="0" applyBorder="1" applyAlignment="1">
      <alignment horizontal="center" wrapText="1"/>
    </xf>
    <xf numFmtId="0" fontId="0" fillId="0" borderId="58" xfId="0" applyBorder="1" applyAlignment="1">
      <alignment horizontal="center" wrapText="1"/>
    </xf>
    <xf numFmtId="0" fontId="22" fillId="3" borderId="45" xfId="0" applyFont="1" applyFill="1" applyBorder="1" applyAlignment="1" applyProtection="1">
      <alignment horizontal="center" vertical="center"/>
    </xf>
    <xf numFmtId="0" fontId="22" fillId="3" borderId="46" xfId="0" applyFont="1" applyFill="1" applyBorder="1" applyAlignment="1" applyProtection="1">
      <alignment horizontal="center" vertical="center"/>
    </xf>
    <xf numFmtId="0" fontId="22" fillId="3" borderId="47" xfId="0" applyFont="1" applyFill="1" applyBorder="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Alignment="1" applyProtection="1">
      <alignment horizontal="center" vertical="center"/>
    </xf>
    <xf numFmtId="0" fontId="2" fillId="4" borderId="42" xfId="0" applyFont="1" applyFill="1" applyBorder="1" applyAlignment="1" applyProtection="1">
      <alignment horizontal="center" vertical="center"/>
      <protection locked="0"/>
    </xf>
    <xf numFmtId="0" fontId="2" fillId="4" borderId="43" xfId="0" applyFont="1" applyFill="1" applyBorder="1" applyAlignment="1" applyProtection="1">
      <alignment horizontal="center" vertical="center"/>
      <protection locked="0"/>
    </xf>
    <xf numFmtId="0" fontId="2" fillId="4" borderId="44" xfId="0" applyFont="1" applyFill="1" applyBorder="1" applyAlignment="1" applyProtection="1">
      <alignment horizontal="center" vertical="center"/>
      <protection locked="0"/>
    </xf>
    <xf numFmtId="0" fontId="24" fillId="0" borderId="28"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24" fillId="0" borderId="1" xfId="0" applyFont="1" applyBorder="1" applyAlignment="1" applyProtection="1">
      <alignment horizontal="center" vertical="center" wrapText="1"/>
    </xf>
    <xf numFmtId="0" fontId="0" fillId="0" borderId="29" xfId="0"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6" fillId="0" borderId="2" xfId="0" applyFont="1" applyBorder="1" applyAlignment="1" applyProtection="1">
      <alignment horizontal="center"/>
    </xf>
    <xf numFmtId="0" fontId="6" fillId="0" borderId="20" xfId="0" applyFont="1" applyBorder="1" applyAlignment="1" applyProtection="1">
      <alignment horizontal="center"/>
    </xf>
    <xf numFmtId="0" fontId="6" fillId="0" borderId="33" xfId="0" applyFont="1" applyBorder="1" applyAlignment="1" applyProtection="1">
      <alignment horizontal="center"/>
    </xf>
    <xf numFmtId="0" fontId="6" fillId="0" borderId="3" xfId="0" applyFont="1" applyBorder="1" applyAlignment="1" applyProtection="1">
      <alignment horizontal="center"/>
    </xf>
    <xf numFmtId="0" fontId="6" fillId="0" borderId="28" xfId="0" applyFont="1" applyBorder="1" applyAlignment="1" applyProtection="1">
      <alignment horizontal="center" wrapText="1"/>
    </xf>
    <xf numFmtId="0" fontId="6" fillId="0" borderId="1" xfId="0" applyFont="1" applyBorder="1" applyAlignment="1" applyProtection="1">
      <alignment horizontal="center" wrapText="1"/>
    </xf>
    <xf numFmtId="0" fontId="6" fillId="0" borderId="1" xfId="0" applyFont="1" applyBorder="1" applyAlignment="1" applyProtection="1">
      <alignment horizontal="center"/>
    </xf>
    <xf numFmtId="0" fontId="6" fillId="0" borderId="29" xfId="0" applyFont="1" applyBorder="1" applyAlignment="1" applyProtection="1">
      <alignment horizontal="center"/>
    </xf>
    <xf numFmtId="0" fontId="0" fillId="8" borderId="27" xfId="0" applyFill="1" applyBorder="1" applyAlignment="1" applyProtection="1">
      <alignment horizontal="center"/>
      <protection locked="0"/>
    </xf>
    <xf numFmtId="0" fontId="0" fillId="8" borderId="0" xfId="0" applyFill="1" applyBorder="1" applyAlignment="1" applyProtection="1">
      <alignment horizontal="center"/>
      <protection locked="0"/>
    </xf>
    <xf numFmtId="0" fontId="0" fillId="8" borderId="36" xfId="0" applyFill="1" applyBorder="1" applyAlignment="1" applyProtection="1">
      <alignment horizontal="center"/>
      <protection locked="0"/>
    </xf>
    <xf numFmtId="0" fontId="6" fillId="0" borderId="38" xfId="0" applyFont="1" applyBorder="1" applyAlignment="1" applyProtection="1">
      <alignment horizontal="center" wrapText="1"/>
    </xf>
    <xf numFmtId="0" fontId="6" fillId="0" borderId="34" xfId="0" applyFont="1" applyBorder="1" applyAlignment="1" applyProtection="1">
      <alignment horizontal="center"/>
    </xf>
    <xf numFmtId="0" fontId="45" fillId="8" borderId="25" xfId="0" applyFont="1" applyFill="1" applyBorder="1" applyAlignment="1" applyProtection="1">
      <alignment horizontal="center" vertical="center"/>
    </xf>
    <xf numFmtId="0" fontId="45" fillId="8" borderId="26" xfId="0" applyFont="1" applyFill="1" applyBorder="1" applyAlignment="1" applyProtection="1">
      <alignment horizontal="center" vertical="center"/>
    </xf>
    <xf numFmtId="0" fontId="45" fillId="8" borderId="35" xfId="0" applyFont="1" applyFill="1" applyBorder="1" applyAlignment="1" applyProtection="1">
      <alignment horizontal="center" vertical="center"/>
    </xf>
    <xf numFmtId="0" fontId="0" fillId="0" borderId="30" xfId="0" applyBorder="1" applyAlignment="1" applyProtection="1">
      <alignment horizontal="center"/>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color rgb="FF81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1695449</xdr:colOff>
      <xdr:row>0</xdr:row>
      <xdr:rowOff>88900</xdr:rowOff>
    </xdr:from>
    <xdr:to>
      <xdr:col>1</xdr:col>
      <xdr:colOff>4087068</xdr:colOff>
      <xdr:row>0</xdr:row>
      <xdr:rowOff>749300</xdr:rowOff>
    </xdr:to>
    <xdr:pic>
      <xdr:nvPicPr>
        <xdr:cNvPr id="4" name="Picture 3" descr="Extension – University of Wisconsin-Madison">
          <a:extLst>
            <a:ext uri="{FF2B5EF4-FFF2-40B4-BE49-F238E27FC236}">
              <a16:creationId xmlns:a16="http://schemas.microsoft.com/office/drawing/2014/main" id="{83FEC3CB-2A03-0BC7-3C15-02E74BE2E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8649" y="88900"/>
          <a:ext cx="2391619" cy="66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412750</xdr:colOff>
      <xdr:row>0</xdr:row>
      <xdr:rowOff>393700</xdr:rowOff>
    </xdr:from>
    <xdr:to>
      <xdr:col>10</xdr:col>
      <xdr:colOff>308819</xdr:colOff>
      <xdr:row>0</xdr:row>
      <xdr:rowOff>1054100</xdr:rowOff>
    </xdr:to>
    <xdr:pic>
      <xdr:nvPicPr>
        <xdr:cNvPr id="2" name="Picture 1" descr="Extension – University of Wisconsin-Madison">
          <a:extLst>
            <a:ext uri="{FF2B5EF4-FFF2-40B4-BE49-F238E27FC236}">
              <a16:creationId xmlns:a16="http://schemas.microsoft.com/office/drawing/2014/main" id="{A75CC188-BB88-4648-962A-A68796D38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8900" y="393700"/>
          <a:ext cx="2391619" cy="66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
  <sheetViews>
    <sheetView showGridLines="0" tabSelected="1" workbookViewId="0">
      <selection activeCell="B1" sqref="B1"/>
    </sheetView>
  </sheetViews>
  <sheetFormatPr defaultColWidth="8.6328125" defaultRowHeight="14.5"/>
  <cols>
    <col min="1" max="1" width="2.90625" style="95" customWidth="1"/>
    <col min="2" max="2" width="82.6328125" style="95" customWidth="1"/>
    <col min="3" max="9" width="8.6328125" style="95"/>
    <col min="10" max="10" width="15.6328125" style="95" customWidth="1"/>
    <col min="11" max="11" width="8.6328125" style="95"/>
    <col min="12" max="12" width="10.6328125" style="95" customWidth="1"/>
    <col min="13" max="16384" width="8.6328125" style="95"/>
  </cols>
  <sheetData>
    <row r="1" spans="2:12" ht="221.5" customHeight="1">
      <c r="B1" s="98" t="s">
        <v>278</v>
      </c>
      <c r="C1" s="94"/>
      <c r="D1" s="94"/>
      <c r="E1" s="94"/>
      <c r="F1" s="94"/>
      <c r="G1" s="94"/>
      <c r="H1" s="94"/>
      <c r="I1" s="94"/>
      <c r="J1" s="94"/>
    </row>
    <row r="2" spans="2:12" ht="172" customHeight="1">
      <c r="B2" s="92" t="s">
        <v>233</v>
      </c>
      <c r="C2" s="94"/>
      <c r="D2" s="94"/>
      <c r="E2" s="94"/>
      <c r="F2" s="94"/>
      <c r="G2" s="94"/>
      <c r="H2" s="94"/>
      <c r="I2" s="94"/>
      <c r="J2" s="94"/>
    </row>
    <row r="3" spans="2:12" ht="310.25" customHeight="1">
      <c r="B3" s="93" t="s">
        <v>234</v>
      </c>
      <c r="C3" s="96"/>
      <c r="D3" s="96"/>
      <c r="E3" s="96"/>
      <c r="F3" s="96"/>
      <c r="G3" s="96"/>
      <c r="H3" s="96"/>
      <c r="I3" s="96"/>
      <c r="J3" s="96"/>
      <c r="L3" s="97"/>
    </row>
  </sheetData>
  <sheetProtection sheet="1" objects="1" scenarios="1" formatCells="0" formatColumns="0" formatRows="0"/>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9"/>
  <sheetViews>
    <sheetView showGridLines="0" zoomScaleNormal="100" workbookViewId="0">
      <selection activeCell="H3" sqref="H3"/>
    </sheetView>
  </sheetViews>
  <sheetFormatPr defaultColWidth="8.6328125" defaultRowHeight="14.5"/>
  <cols>
    <col min="1" max="1" width="3.453125" style="13" customWidth="1"/>
    <col min="2" max="2" width="2.453125" style="13" customWidth="1"/>
    <col min="3" max="3" width="34.36328125" style="13" customWidth="1"/>
    <col min="4" max="4" width="8.6328125" style="13" customWidth="1"/>
    <col min="5" max="7" width="12.453125" style="13" customWidth="1"/>
    <col min="8" max="11" width="11.90625" style="13" customWidth="1"/>
    <col min="12" max="13" width="9.54296875" style="13" customWidth="1"/>
    <col min="14" max="16384" width="8.6328125" style="13"/>
  </cols>
  <sheetData>
    <row r="1" spans="1:11" ht="117.5" customHeight="1" thickBot="1">
      <c r="A1" s="1"/>
      <c r="B1" s="384" t="s">
        <v>277</v>
      </c>
      <c r="C1" s="385"/>
      <c r="D1" s="385"/>
      <c r="E1" s="385"/>
      <c r="F1" s="385"/>
      <c r="G1" s="385"/>
    </row>
    <row r="2" spans="1:11" ht="34.25" customHeight="1">
      <c r="A2" s="1">
        <v>2</v>
      </c>
      <c r="B2" s="410" t="s">
        <v>100</v>
      </c>
      <c r="C2" s="411"/>
      <c r="D2" s="412"/>
      <c r="E2" s="386" t="s">
        <v>270</v>
      </c>
      <c r="F2" s="387"/>
      <c r="G2" s="388"/>
    </row>
    <row r="3" spans="1:11" ht="17.149999999999999" customHeight="1">
      <c r="A3" s="1">
        <v>3</v>
      </c>
      <c r="B3" s="86"/>
      <c r="C3" s="87"/>
      <c r="D3" s="311" t="s">
        <v>191</v>
      </c>
      <c r="E3" s="312" t="s">
        <v>182</v>
      </c>
      <c r="F3" s="312" t="s">
        <v>183</v>
      </c>
      <c r="G3" s="313" t="s">
        <v>184</v>
      </c>
    </row>
    <row r="4" spans="1:11" ht="17.149999999999999" customHeight="1">
      <c r="A4" s="1">
        <v>4</v>
      </c>
      <c r="B4" s="86"/>
      <c r="C4" s="87"/>
      <c r="D4" s="314" t="s">
        <v>185</v>
      </c>
      <c r="E4" s="243"/>
      <c r="F4" s="243"/>
      <c r="G4" s="244"/>
    </row>
    <row r="5" spans="1:11" ht="14.5" customHeight="1">
      <c r="A5" s="1">
        <v>5</v>
      </c>
      <c r="B5" s="3"/>
      <c r="C5" s="365" t="s">
        <v>264</v>
      </c>
      <c r="D5" s="366"/>
      <c r="E5" s="233"/>
      <c r="F5" s="233"/>
      <c r="G5" s="234"/>
    </row>
    <row r="6" spans="1:11">
      <c r="A6" s="1">
        <v>6</v>
      </c>
      <c r="B6" s="3"/>
      <c r="C6" s="365" t="s">
        <v>239</v>
      </c>
      <c r="D6" s="366"/>
      <c r="E6" s="233"/>
      <c r="F6" s="233"/>
      <c r="G6" s="234"/>
    </row>
    <row r="7" spans="1:11" ht="14.75" customHeight="1">
      <c r="A7" s="1">
        <v>7</v>
      </c>
      <c r="B7" s="3"/>
      <c r="C7" s="395" t="s">
        <v>68</v>
      </c>
      <c r="D7" s="396"/>
      <c r="E7" s="235"/>
      <c r="F7" s="235"/>
      <c r="G7" s="236"/>
      <c r="H7" s="413" t="s">
        <v>190</v>
      </c>
      <c r="I7" s="414"/>
      <c r="J7" s="414"/>
      <c r="K7" s="415"/>
    </row>
    <row r="8" spans="1:11" ht="14.75" customHeight="1">
      <c r="A8" s="1">
        <v>8</v>
      </c>
      <c r="B8" s="3"/>
      <c r="C8" s="290"/>
      <c r="D8" s="291" t="s">
        <v>236</v>
      </c>
      <c r="E8" s="245"/>
      <c r="F8" s="245"/>
      <c r="G8" s="246"/>
      <c r="H8" s="416"/>
      <c r="I8" s="417"/>
      <c r="J8" s="417"/>
      <c r="K8" s="418"/>
    </row>
    <row r="9" spans="1:11" ht="14.75" customHeight="1">
      <c r="A9" s="1">
        <v>9</v>
      </c>
      <c r="B9" s="3"/>
      <c r="C9" s="290"/>
      <c r="D9" s="291" t="s">
        <v>235</v>
      </c>
      <c r="E9" s="245"/>
      <c r="F9" s="245"/>
      <c r="G9" s="246"/>
      <c r="H9" s="315" t="s">
        <v>65</v>
      </c>
      <c r="I9" s="316" t="s">
        <v>189</v>
      </c>
      <c r="J9" s="316" t="s">
        <v>66</v>
      </c>
      <c r="K9" s="316" t="s">
        <v>67</v>
      </c>
    </row>
    <row r="10" spans="1:11" ht="14.75" customHeight="1">
      <c r="A10" s="1">
        <v>10</v>
      </c>
      <c r="B10" s="3"/>
      <c r="C10" s="365" t="s">
        <v>45</v>
      </c>
      <c r="D10" s="366"/>
      <c r="E10" s="237"/>
      <c r="F10" s="237"/>
      <c r="G10" s="238"/>
      <c r="H10" s="310"/>
      <c r="I10" s="160"/>
      <c r="J10" s="161"/>
      <c r="K10" s="317">
        <f>I10*J10</f>
        <v>0</v>
      </c>
    </row>
    <row r="11" spans="1:11">
      <c r="A11" s="1">
        <v>11</v>
      </c>
      <c r="B11" s="3"/>
      <c r="C11" s="365" t="s">
        <v>46</v>
      </c>
      <c r="D11" s="366"/>
      <c r="E11" s="154"/>
      <c r="F11" s="154"/>
      <c r="G11" s="155"/>
      <c r="H11" s="310"/>
      <c r="I11" s="160"/>
      <c r="J11" s="161"/>
      <c r="K11" s="317">
        <f>I11*J11</f>
        <v>0</v>
      </c>
    </row>
    <row r="12" spans="1:11">
      <c r="A12" s="1">
        <v>12</v>
      </c>
      <c r="B12" s="3"/>
      <c r="C12" s="365" t="s">
        <v>192</v>
      </c>
      <c r="D12" s="366"/>
      <c r="E12" s="237"/>
      <c r="F12" s="237"/>
      <c r="G12" s="238"/>
      <c r="H12" s="310"/>
      <c r="I12" s="160"/>
      <c r="J12" s="161"/>
      <c r="K12" s="317">
        <f>I12*J12</f>
        <v>0</v>
      </c>
    </row>
    <row r="13" spans="1:11">
      <c r="A13" s="1">
        <v>13</v>
      </c>
      <c r="B13" s="3"/>
      <c r="C13" s="365" t="s">
        <v>87</v>
      </c>
      <c r="D13" s="366"/>
      <c r="E13" s="237"/>
      <c r="F13" s="237"/>
      <c r="G13" s="238"/>
      <c r="H13" s="310"/>
      <c r="I13" s="160"/>
      <c r="J13" s="161"/>
      <c r="K13" s="317">
        <f>I13*J13</f>
        <v>0</v>
      </c>
    </row>
    <row r="14" spans="1:11">
      <c r="A14" s="1">
        <v>14</v>
      </c>
      <c r="B14" s="3"/>
      <c r="C14" s="365" t="s">
        <v>70</v>
      </c>
      <c r="D14" s="366"/>
      <c r="E14" s="237"/>
      <c r="F14" s="237"/>
      <c r="G14" s="238"/>
      <c r="H14" s="310"/>
      <c r="I14" s="160"/>
      <c r="J14" s="161"/>
      <c r="K14" s="317">
        <f>I14*J14</f>
        <v>0</v>
      </c>
    </row>
    <row r="15" spans="1:11">
      <c r="A15" s="1">
        <v>15</v>
      </c>
      <c r="B15" s="3"/>
      <c r="C15" s="286"/>
      <c r="D15" s="287" t="s">
        <v>47</v>
      </c>
      <c r="E15" s="237"/>
      <c r="F15" s="237"/>
      <c r="G15" s="238"/>
      <c r="H15" s="419" t="s">
        <v>132</v>
      </c>
      <c r="I15" s="420"/>
      <c r="J15" s="420"/>
      <c r="K15" s="375"/>
    </row>
    <row r="16" spans="1:11">
      <c r="A16" s="1">
        <v>16</v>
      </c>
      <c r="B16" s="3"/>
      <c r="C16" s="365" t="s">
        <v>74</v>
      </c>
      <c r="D16" s="366"/>
      <c r="E16" s="156"/>
      <c r="F16" s="156"/>
      <c r="G16" s="157"/>
      <c r="H16" s="318"/>
    </row>
    <row r="17" spans="1:12">
      <c r="A17" s="1">
        <v>17</v>
      </c>
      <c r="B17" s="3"/>
      <c r="C17" s="365" t="s">
        <v>48</v>
      </c>
      <c r="D17" s="366"/>
      <c r="E17" s="177"/>
      <c r="F17" s="177"/>
      <c r="G17" s="239"/>
      <c r="H17" s="319"/>
    </row>
    <row r="18" spans="1:12">
      <c r="A18" s="1">
        <v>18</v>
      </c>
      <c r="B18" s="3"/>
      <c r="C18" s="365" t="s">
        <v>238</v>
      </c>
      <c r="D18" s="366"/>
      <c r="E18" s="175"/>
      <c r="F18" s="240"/>
      <c r="G18" s="278"/>
      <c r="H18" s="320"/>
    </row>
    <row r="19" spans="1:12">
      <c r="A19" s="1">
        <v>19</v>
      </c>
      <c r="B19" s="3"/>
      <c r="C19" s="365" t="s">
        <v>71</v>
      </c>
      <c r="D19" s="365"/>
      <c r="E19" s="241"/>
      <c r="F19" s="241"/>
      <c r="G19" s="242"/>
      <c r="H19" s="318"/>
      <c r="I19" s="321"/>
      <c r="J19" s="321"/>
    </row>
    <row r="20" spans="1:12" ht="15" thickBot="1">
      <c r="A20" s="1">
        <v>20</v>
      </c>
      <c r="B20" s="4"/>
      <c r="C20" s="369" t="s">
        <v>193</v>
      </c>
      <c r="D20" s="370"/>
      <c r="E20" s="158"/>
      <c r="F20" s="158"/>
      <c r="G20" s="159"/>
      <c r="H20" s="318"/>
      <c r="I20" s="322"/>
      <c r="J20" s="322"/>
    </row>
    <row r="21" spans="1:12" ht="28.25" customHeight="1">
      <c r="A21" s="1">
        <v>21</v>
      </c>
      <c r="B21" s="362" t="s">
        <v>41</v>
      </c>
      <c r="C21" s="363"/>
      <c r="D21" s="364"/>
      <c r="E21" s="7" t="s">
        <v>7</v>
      </c>
      <c r="F21" s="7" t="s">
        <v>7</v>
      </c>
      <c r="G21" s="8" t="s">
        <v>7</v>
      </c>
      <c r="H21" s="323"/>
      <c r="I21" s="324"/>
      <c r="J21" s="321"/>
    </row>
    <row r="22" spans="1:12">
      <c r="A22" s="1">
        <v>22</v>
      </c>
      <c r="B22" s="3"/>
      <c r="C22" s="367" t="s">
        <v>0</v>
      </c>
      <c r="D22" s="368"/>
      <c r="E22" s="65">
        <f>(E7/100)*E15</f>
        <v>0</v>
      </c>
      <c r="F22" s="65">
        <f>(F7/100)*F15</f>
        <v>0</v>
      </c>
      <c r="G22" s="66">
        <f>(G7/100)*G15</f>
        <v>0</v>
      </c>
      <c r="H22" s="426" t="s">
        <v>61</v>
      </c>
      <c r="I22" s="427"/>
      <c r="J22" s="428"/>
    </row>
    <row r="23" spans="1:12" ht="16.5">
      <c r="A23" s="1">
        <v>23</v>
      </c>
      <c r="B23" s="3"/>
      <c r="C23" s="367" t="s">
        <v>72</v>
      </c>
      <c r="D23" s="368"/>
      <c r="E23" s="65">
        <f>IFERROR(((12/E16)*((1-E17)*0.5)*E10),0)</f>
        <v>0</v>
      </c>
      <c r="F23" s="65">
        <f>IFERROR(((12/F16)*((1-F17)*0.5)*F10),0)</f>
        <v>0</v>
      </c>
      <c r="G23" s="66">
        <f>IFERROR(((12/G16)*((1-G17)*0.5)*G10),0)</f>
        <v>0</v>
      </c>
      <c r="H23" s="426"/>
      <c r="I23" s="427"/>
      <c r="J23" s="428"/>
      <c r="L23" s="325"/>
    </row>
    <row r="24" spans="1:12" ht="16.5">
      <c r="A24" s="1">
        <v>24</v>
      </c>
      <c r="B24" s="3"/>
      <c r="C24" s="367" t="s">
        <v>88</v>
      </c>
      <c r="D24" s="368"/>
      <c r="E24" s="162"/>
      <c r="F24" s="162"/>
      <c r="G24" s="163"/>
      <c r="H24" s="51" t="str">
        <f>IFERROR(((12/E16)*((1-E17)*0.5)*E11),"")</f>
        <v/>
      </c>
      <c r="I24" s="50" t="e">
        <f>((12/F16)*((1-F17)*0.5)*F11)</f>
        <v>#DIV/0!</v>
      </c>
      <c r="J24" s="50" t="str">
        <f>IFERROR(((12/G16)*((1-G17)*0.5)*G11),"")</f>
        <v/>
      </c>
    </row>
    <row r="25" spans="1:12">
      <c r="A25" s="1">
        <v>25</v>
      </c>
      <c r="B25" s="3"/>
      <c r="C25" s="288" t="s">
        <v>86</v>
      </c>
      <c r="D25" s="300"/>
      <c r="E25" s="67">
        <f>(E18-$D$25)*E14</f>
        <v>0</v>
      </c>
      <c r="F25" s="67">
        <f>(F18-$D$25)*F14</f>
        <v>0</v>
      </c>
      <c r="G25" s="68">
        <f>(G18-$D$25)*G14</f>
        <v>0</v>
      </c>
      <c r="H25" s="326"/>
    </row>
    <row r="26" spans="1:12">
      <c r="A26" s="1">
        <v>26</v>
      </c>
      <c r="B26" s="3"/>
      <c r="C26" s="367" t="s">
        <v>64</v>
      </c>
      <c r="D26" s="368"/>
      <c r="E26" s="162"/>
      <c r="F26" s="162"/>
      <c r="G26" s="163"/>
      <c r="H26" s="326"/>
    </row>
    <row r="27" spans="1:12">
      <c r="A27" s="1">
        <v>27</v>
      </c>
      <c r="B27" s="3"/>
      <c r="C27" s="367" t="s">
        <v>5</v>
      </c>
      <c r="D27" s="368"/>
      <c r="E27" s="162"/>
      <c r="F27" s="162"/>
      <c r="G27" s="163"/>
      <c r="H27" s="326"/>
    </row>
    <row r="28" spans="1:12">
      <c r="A28" s="1">
        <v>28</v>
      </c>
      <c r="B28" s="3"/>
      <c r="C28" s="367" t="s">
        <v>5</v>
      </c>
      <c r="D28" s="368"/>
      <c r="E28" s="162"/>
      <c r="F28" s="162"/>
      <c r="G28" s="163"/>
      <c r="H28" s="323"/>
    </row>
    <row r="29" spans="1:12" s="328" customFormat="1" ht="15" thickBot="1">
      <c r="A29" s="1">
        <v>29</v>
      </c>
      <c r="B29" s="5"/>
      <c r="C29" s="392" t="s">
        <v>89</v>
      </c>
      <c r="D29" s="393"/>
      <c r="E29" s="61">
        <f>SUM(E22:E28)</f>
        <v>0</v>
      </c>
      <c r="F29" s="61">
        <f>SUM(F22:F28)</f>
        <v>0</v>
      </c>
      <c r="G29" s="62">
        <f>SUM(G22:G28)</f>
        <v>0</v>
      </c>
      <c r="H29" s="327"/>
    </row>
    <row r="30" spans="1:12" ht="25.25" customHeight="1">
      <c r="A30" s="1">
        <v>30</v>
      </c>
      <c r="B30" s="362" t="s">
        <v>42</v>
      </c>
      <c r="C30" s="363"/>
      <c r="D30" s="364"/>
      <c r="E30" s="7" t="s">
        <v>7</v>
      </c>
      <c r="F30" s="7" t="s">
        <v>7</v>
      </c>
      <c r="G30" s="8" t="s">
        <v>7</v>
      </c>
      <c r="H30" s="329"/>
      <c r="I30" s="329"/>
      <c r="J30" s="329"/>
    </row>
    <row r="31" spans="1:12" ht="14.75" customHeight="1">
      <c r="A31" s="1">
        <v>31</v>
      </c>
      <c r="B31" s="3"/>
      <c r="C31" s="373" t="s">
        <v>98</v>
      </c>
      <c r="D31" s="374"/>
      <c r="E31" s="164"/>
      <c r="F31" s="164"/>
      <c r="G31" s="165"/>
      <c r="H31" s="375" t="s">
        <v>81</v>
      </c>
      <c r="I31" s="376"/>
      <c r="J31" s="376"/>
      <c r="L31" s="330"/>
    </row>
    <row r="32" spans="1:12" ht="14.75" customHeight="1">
      <c r="A32" s="1">
        <v>32</v>
      </c>
      <c r="B32" s="3"/>
      <c r="C32" s="367" t="s">
        <v>73</v>
      </c>
      <c r="D32" s="368"/>
      <c r="E32" s="164"/>
      <c r="F32" s="164"/>
      <c r="G32" s="165"/>
      <c r="H32" s="331">
        <f>E20*E19</f>
        <v>0</v>
      </c>
      <c r="I32" s="332">
        <f t="shared" ref="I32:J32" si="0">F20*F19</f>
        <v>0</v>
      </c>
      <c r="J32" s="332">
        <f t="shared" si="0"/>
        <v>0</v>
      </c>
      <c r="L32" s="330"/>
    </row>
    <row r="33" spans="1:12" ht="14.75" customHeight="1">
      <c r="A33" s="1">
        <v>33</v>
      </c>
      <c r="B33" s="3"/>
      <c r="C33" s="367" t="s">
        <v>1</v>
      </c>
      <c r="D33" s="368"/>
      <c r="E33" s="164"/>
      <c r="F33" s="164"/>
      <c r="G33" s="165"/>
      <c r="H33" s="333"/>
      <c r="I33" s="333"/>
      <c r="J33" s="333"/>
      <c r="L33" s="330"/>
    </row>
    <row r="34" spans="1:12" ht="14.75" customHeight="1">
      <c r="A34" s="1">
        <v>34</v>
      </c>
      <c r="B34" s="3"/>
      <c r="C34" s="367" t="s">
        <v>8</v>
      </c>
      <c r="D34" s="368"/>
      <c r="E34" s="164"/>
      <c r="F34" s="164"/>
      <c r="G34" s="165"/>
      <c r="H34" s="380" t="s">
        <v>262</v>
      </c>
      <c r="I34" s="380"/>
      <c r="J34" s="381"/>
      <c r="L34" s="330"/>
    </row>
    <row r="35" spans="1:12" ht="14.75" customHeight="1">
      <c r="A35" s="1">
        <v>35</v>
      </c>
      <c r="B35" s="3"/>
      <c r="C35" s="367" t="s">
        <v>10</v>
      </c>
      <c r="D35" s="368"/>
      <c r="E35" s="164"/>
      <c r="F35" s="164"/>
      <c r="G35" s="165"/>
      <c r="H35" s="382"/>
      <c r="I35" s="382"/>
      <c r="J35" s="383"/>
      <c r="L35" s="330"/>
    </row>
    <row r="36" spans="1:12" ht="16.5">
      <c r="A36" s="1">
        <v>36</v>
      </c>
      <c r="B36" s="3"/>
      <c r="C36" s="367" t="s">
        <v>194</v>
      </c>
      <c r="D36" s="368"/>
      <c r="E36" s="164"/>
      <c r="F36" s="164"/>
      <c r="G36" s="165"/>
      <c r="H36" s="54">
        <f>'Mature Cow Feed Cost'!K56</f>
        <v>0</v>
      </c>
      <c r="I36" s="54">
        <f>'Mature Cow Feed Cost'!O56</f>
        <v>0</v>
      </c>
      <c r="J36" s="54">
        <f>'Mature Cow Feed Cost'!S56</f>
        <v>0</v>
      </c>
      <c r="L36" s="330"/>
    </row>
    <row r="37" spans="1:12" ht="16.5">
      <c r="A37" s="1">
        <v>37</v>
      </c>
      <c r="B37" s="3"/>
      <c r="C37" s="367" t="s">
        <v>260</v>
      </c>
      <c r="D37" s="368"/>
      <c r="E37" s="166"/>
      <c r="F37" s="166"/>
      <c r="G37" s="167"/>
      <c r="H37" s="334">
        <f>'Replacement Feed Costs'!R58*E18</f>
        <v>0</v>
      </c>
      <c r="I37" s="335">
        <f>'Replacement Feed Costs'!AC58*F18</f>
        <v>0</v>
      </c>
      <c r="J37" s="335">
        <f>'Replacement Feed Costs'!AN58*G18</f>
        <v>0</v>
      </c>
      <c r="L37" s="330"/>
    </row>
    <row r="38" spans="1:12">
      <c r="A38" s="1">
        <v>38</v>
      </c>
      <c r="B38" s="3"/>
      <c r="C38" s="288" t="s">
        <v>95</v>
      </c>
      <c r="D38" s="289"/>
      <c r="E38" s="166"/>
      <c r="F38" s="166"/>
      <c r="G38" s="167"/>
      <c r="H38" s="336"/>
      <c r="I38" s="336"/>
      <c r="J38" s="337"/>
      <c r="L38" s="330"/>
    </row>
    <row r="39" spans="1:12" ht="14.75" customHeight="1">
      <c r="A39" s="1">
        <v>39</v>
      </c>
      <c r="B39" s="3"/>
      <c r="C39" s="367" t="s">
        <v>133</v>
      </c>
      <c r="D39" s="368"/>
      <c r="E39" s="164"/>
      <c r="F39" s="164"/>
      <c r="G39" s="165"/>
      <c r="L39" s="330"/>
    </row>
    <row r="40" spans="1:12" ht="14.75" customHeight="1">
      <c r="A40" s="1">
        <v>40</v>
      </c>
      <c r="B40" s="3"/>
      <c r="C40" s="367" t="s">
        <v>9</v>
      </c>
      <c r="D40" s="368"/>
      <c r="E40" s="164"/>
      <c r="F40" s="164"/>
      <c r="G40" s="165"/>
      <c r="H40" s="422" t="s">
        <v>195</v>
      </c>
      <c r="I40" s="422"/>
      <c r="J40" s="423"/>
      <c r="L40" s="330"/>
    </row>
    <row r="41" spans="1:12" ht="14.75" customHeight="1">
      <c r="A41" s="1">
        <v>41</v>
      </c>
      <c r="B41" s="3"/>
      <c r="C41" s="367" t="s">
        <v>14</v>
      </c>
      <c r="D41" s="368"/>
      <c r="E41" s="164"/>
      <c r="F41" s="164"/>
      <c r="G41" s="165"/>
      <c r="H41" s="424"/>
      <c r="I41" s="424"/>
      <c r="J41" s="425"/>
      <c r="L41" s="330"/>
    </row>
    <row r="42" spans="1:12" ht="16.5">
      <c r="A42" s="1">
        <v>42</v>
      </c>
      <c r="B42" s="3"/>
      <c r="C42" s="367" t="s">
        <v>267</v>
      </c>
      <c r="D42" s="368"/>
      <c r="E42" s="164"/>
      <c r="F42" s="164"/>
      <c r="G42" s="165"/>
      <c r="H42" s="88">
        <f>E12*E18</f>
        <v>0</v>
      </c>
      <c r="I42" s="89">
        <f>F12*F18</f>
        <v>0</v>
      </c>
      <c r="J42" s="89">
        <f>G12*G18</f>
        <v>0</v>
      </c>
      <c r="L42" s="330"/>
    </row>
    <row r="43" spans="1:12">
      <c r="A43" s="1">
        <v>43</v>
      </c>
      <c r="B43" s="3"/>
      <c r="C43" s="367" t="s">
        <v>2</v>
      </c>
      <c r="D43" s="368"/>
      <c r="E43" s="164"/>
      <c r="F43" s="164"/>
      <c r="G43" s="165"/>
      <c r="L43" s="330"/>
    </row>
    <row r="44" spans="1:12">
      <c r="A44" s="1">
        <v>44</v>
      </c>
      <c r="B44" s="3"/>
      <c r="C44" s="367" t="s">
        <v>3</v>
      </c>
      <c r="D44" s="368"/>
      <c r="E44" s="164"/>
      <c r="F44" s="164"/>
      <c r="G44" s="165"/>
      <c r="L44" s="330"/>
    </row>
    <row r="45" spans="1:12">
      <c r="A45" s="1">
        <v>45</v>
      </c>
      <c r="B45" s="3"/>
      <c r="C45" s="367" t="s">
        <v>99</v>
      </c>
      <c r="D45" s="368"/>
      <c r="E45" s="164"/>
      <c r="F45" s="164"/>
      <c r="G45" s="165"/>
      <c r="H45" s="338"/>
    </row>
    <row r="46" spans="1:12">
      <c r="A46" s="1">
        <v>46</v>
      </c>
      <c r="B46" s="3"/>
      <c r="C46" s="367" t="s">
        <v>4</v>
      </c>
      <c r="D46" s="368"/>
      <c r="E46" s="164"/>
      <c r="F46" s="164"/>
      <c r="G46" s="165"/>
    </row>
    <row r="47" spans="1:12">
      <c r="A47" s="1">
        <v>47</v>
      </c>
      <c r="B47" s="3"/>
      <c r="C47" s="367" t="s">
        <v>62</v>
      </c>
      <c r="D47" s="368"/>
      <c r="E47" s="164"/>
      <c r="F47" s="164"/>
      <c r="G47" s="165"/>
      <c r="H47" s="338"/>
    </row>
    <row r="48" spans="1:12">
      <c r="A48" s="1">
        <v>48</v>
      </c>
      <c r="B48" s="3"/>
      <c r="C48" s="367" t="s">
        <v>59</v>
      </c>
      <c r="D48" s="368"/>
      <c r="E48" s="164"/>
      <c r="F48" s="164"/>
      <c r="G48" s="165"/>
      <c r="H48" s="338"/>
      <c r="L48" s="330"/>
    </row>
    <row r="49" spans="1:13">
      <c r="A49" s="1">
        <v>49</v>
      </c>
      <c r="B49" s="3"/>
      <c r="C49" s="367" t="s">
        <v>59</v>
      </c>
      <c r="D49" s="368"/>
      <c r="E49" s="164"/>
      <c r="F49" s="164"/>
      <c r="G49" s="165"/>
      <c r="H49" s="338"/>
      <c r="L49" s="330"/>
    </row>
    <row r="50" spans="1:13" ht="16.5">
      <c r="A50" s="1">
        <v>50</v>
      </c>
      <c r="B50" s="3"/>
      <c r="C50" s="289" t="s">
        <v>63</v>
      </c>
      <c r="D50" s="168">
        <v>7.7499999999999999E-2</v>
      </c>
      <c r="E50" s="57">
        <f>((SUM(E31:E49)/2)-E39-E40)*$D$50</f>
        <v>0</v>
      </c>
      <c r="F50" s="57">
        <f t="shared" ref="F50:G50" si="1">((SUM(F31:F49)/2)-F39-F40)*$D$50</f>
        <v>0</v>
      </c>
      <c r="G50" s="58">
        <f t="shared" si="1"/>
        <v>0</v>
      </c>
      <c r="H50" s="338"/>
      <c r="L50" s="330"/>
      <c r="M50" s="330"/>
    </row>
    <row r="51" spans="1:13" s="328" customFormat="1" ht="15" thickBot="1">
      <c r="A51" s="1">
        <v>51</v>
      </c>
      <c r="B51" s="5"/>
      <c r="C51" s="392" t="s">
        <v>90</v>
      </c>
      <c r="D51" s="393"/>
      <c r="E51" s="59">
        <f>SUM(E31:E50)</f>
        <v>0</v>
      </c>
      <c r="F51" s="59">
        <f>SUM(F31:F50)</f>
        <v>0</v>
      </c>
      <c r="G51" s="60">
        <f>SUM(G31:G50)</f>
        <v>0</v>
      </c>
      <c r="H51" s="339"/>
      <c r="L51" s="330"/>
    </row>
    <row r="52" spans="1:13" ht="29.75" customHeight="1">
      <c r="A52" s="1">
        <v>52</v>
      </c>
      <c r="B52" s="362" t="s">
        <v>43</v>
      </c>
      <c r="C52" s="363"/>
      <c r="D52" s="364"/>
      <c r="E52" s="7" t="s">
        <v>7</v>
      </c>
      <c r="F52" s="7" t="s">
        <v>7</v>
      </c>
      <c r="G52" s="193" t="s">
        <v>7</v>
      </c>
      <c r="H52" s="429"/>
      <c r="I52" s="430"/>
      <c r="J52" s="430"/>
      <c r="K52" s="340"/>
      <c r="L52" s="340"/>
      <c r="M52" s="340"/>
    </row>
    <row r="53" spans="1:13" ht="16.5" customHeight="1">
      <c r="A53" s="1">
        <v>53</v>
      </c>
      <c r="B53" s="2"/>
      <c r="C53" s="371" t="s">
        <v>69</v>
      </c>
      <c r="D53" s="372"/>
      <c r="E53" s="341"/>
      <c r="F53" s="341"/>
      <c r="G53" s="342"/>
      <c r="H53" s="377" t="s">
        <v>263</v>
      </c>
      <c r="I53" s="378"/>
      <c r="J53" s="379"/>
      <c r="K53" s="361"/>
      <c r="L53" s="361"/>
      <c r="M53" s="361"/>
    </row>
    <row r="54" spans="1:13">
      <c r="A54" s="1">
        <v>54</v>
      </c>
      <c r="B54" s="2"/>
      <c r="C54" s="367" t="s">
        <v>31</v>
      </c>
      <c r="D54" s="368"/>
      <c r="E54" s="166"/>
      <c r="F54" s="166"/>
      <c r="G54" s="167"/>
      <c r="H54" s="53" t="str">
        <f>IFERROR(('Fixed Cost'!$F$10+'Fixed Cost'!$F$16)/E$5,"")</f>
        <v/>
      </c>
      <c r="I54" s="52" t="str">
        <f>IFERROR(('Fixed Cost'!$H$10+'Fixed Cost'!$H$16)/F$5,"")</f>
        <v/>
      </c>
      <c r="J54" s="52" t="str">
        <f>IFERROR(('Fixed Cost'!$J$10+'Fixed Cost'!$J$16)/G$5,"")</f>
        <v/>
      </c>
      <c r="K54" s="266"/>
      <c r="L54" s="266"/>
      <c r="M54" s="266"/>
    </row>
    <row r="55" spans="1:13">
      <c r="A55" s="1">
        <v>55</v>
      </c>
      <c r="B55" s="2"/>
      <c r="C55" s="367" t="s">
        <v>32</v>
      </c>
      <c r="D55" s="368"/>
      <c r="E55" s="166"/>
      <c r="F55" s="166"/>
      <c r="G55" s="167"/>
      <c r="H55" s="53" t="str">
        <f>IFERROR(('Fixed Cost'!$F$11+'Fixed Cost'!$F$17)/E$5,"")</f>
        <v/>
      </c>
      <c r="I55" s="52" t="str">
        <f>IFERROR(('Fixed Cost'!$H$11+'Fixed Cost'!$H$17)/F$5,"")</f>
        <v/>
      </c>
      <c r="J55" s="52" t="str">
        <f>IFERROR(('Fixed Cost'!$J$11+'Fixed Cost'!$J$17)/G$5,"")</f>
        <v/>
      </c>
      <c r="K55" s="266"/>
      <c r="L55" s="266"/>
      <c r="M55" s="266"/>
    </row>
    <row r="56" spans="1:13">
      <c r="A56" s="1">
        <v>56</v>
      </c>
      <c r="B56" s="2"/>
      <c r="C56" s="367" t="s">
        <v>166</v>
      </c>
      <c r="D56" s="368"/>
      <c r="E56" s="166"/>
      <c r="F56" s="166"/>
      <c r="G56" s="167"/>
      <c r="H56" s="53" t="str">
        <f>IFERROR(('Fixed Cost'!$F$12+'Fixed Cost'!$F$18)/E$5,"")</f>
        <v/>
      </c>
      <c r="I56" s="52" t="str">
        <f>IFERROR(('Fixed Cost'!$H$12+'Fixed Cost'!$H$18)/F$5,"")</f>
        <v/>
      </c>
      <c r="J56" s="52" t="str">
        <f>IFERROR(('Fixed Cost'!$J$12+'Fixed Cost'!$J$18)/G$5,"")</f>
        <v/>
      </c>
      <c r="K56" s="266"/>
      <c r="L56" s="266"/>
      <c r="M56" s="266"/>
    </row>
    <row r="57" spans="1:13">
      <c r="A57" s="1">
        <v>57</v>
      </c>
      <c r="B57" s="2"/>
      <c r="C57" s="367" t="s">
        <v>168</v>
      </c>
      <c r="D57" s="368"/>
      <c r="E57" s="166"/>
      <c r="F57" s="166"/>
      <c r="G57" s="167"/>
      <c r="H57" s="53" t="str">
        <f>IFERROR(('Fixed Cost'!$F$13+'Fixed Cost'!$F$19)/E$5,"")</f>
        <v/>
      </c>
      <c r="I57" s="52" t="str">
        <f>IFERROR(('Fixed Cost'!$H$13+'Fixed Cost'!$H$19)/F$5,"")</f>
        <v/>
      </c>
      <c r="J57" s="52" t="str">
        <f>IFERROR(('Fixed Cost'!$J$13+'Fixed Cost'!$J$19)/G$5,"")</f>
        <v/>
      </c>
      <c r="K57" s="266"/>
      <c r="L57" s="266"/>
      <c r="M57" s="266"/>
    </row>
    <row r="58" spans="1:13">
      <c r="A58" s="1">
        <v>58</v>
      </c>
      <c r="B58" s="2"/>
      <c r="C58" s="367" t="s">
        <v>169</v>
      </c>
      <c r="D58" s="368"/>
      <c r="E58" s="166"/>
      <c r="F58" s="166"/>
      <c r="G58" s="167"/>
      <c r="H58" s="53" t="str">
        <f>IFERROR(('Fixed Cost'!$F$14+'Fixed Cost'!$F$20)/E$5,"")</f>
        <v/>
      </c>
      <c r="I58" s="52" t="str">
        <f>IFERROR(('Fixed Cost'!$H$14+'Fixed Cost'!$H$20)/F$5,"")</f>
        <v/>
      </c>
      <c r="J58" s="52" t="str">
        <f>IFERROR(('Fixed Cost'!$J$14+'Fixed Cost'!$J$20)/G$5,"")</f>
        <v/>
      </c>
      <c r="K58" s="266"/>
      <c r="L58" s="266"/>
      <c r="M58" s="266"/>
    </row>
    <row r="59" spans="1:13">
      <c r="A59" s="1">
        <v>59</v>
      </c>
      <c r="B59" s="2"/>
      <c r="C59" s="288" t="s">
        <v>178</v>
      </c>
      <c r="D59" s="289"/>
      <c r="E59" s="343"/>
      <c r="F59" s="343"/>
      <c r="G59" s="344"/>
      <c r="H59" s="217"/>
      <c r="I59" s="218"/>
      <c r="J59" s="267"/>
      <c r="K59" s="266"/>
      <c r="L59" s="266"/>
      <c r="M59" s="266"/>
    </row>
    <row r="60" spans="1:13">
      <c r="A60" s="1">
        <v>60</v>
      </c>
      <c r="B60" s="2"/>
      <c r="C60" s="367" t="s">
        <v>32</v>
      </c>
      <c r="D60" s="368"/>
      <c r="E60" s="166"/>
      <c r="F60" s="166"/>
      <c r="G60" s="285"/>
      <c r="H60" s="53" t="str">
        <f>IFERROR(('Fixed Cost'!$F$22)/E$5,"")</f>
        <v/>
      </c>
      <c r="I60" s="52" t="str">
        <f>IFERROR(('Fixed Cost'!$H$22)/F$5,"")</f>
        <v/>
      </c>
      <c r="J60" s="317" t="str">
        <f>IFERROR(('Fixed Cost'!$J$22)/G$5,"")</f>
        <v/>
      </c>
      <c r="K60" s="345"/>
      <c r="L60" s="345"/>
      <c r="M60" s="345"/>
    </row>
    <row r="61" spans="1:13">
      <c r="A61" s="1">
        <v>61</v>
      </c>
      <c r="B61" s="2"/>
      <c r="C61" s="367" t="s">
        <v>169</v>
      </c>
      <c r="D61" s="368"/>
      <c r="E61" s="166"/>
      <c r="F61" s="166"/>
      <c r="G61" s="285"/>
      <c r="H61" s="53" t="str">
        <f>IFERROR(('Fixed Cost'!$F$23)/E$5,"")</f>
        <v/>
      </c>
      <c r="I61" s="52" t="str">
        <f>IFERROR(('Fixed Cost'!$H$23)/F$5,"")</f>
        <v/>
      </c>
      <c r="J61" s="317" t="str">
        <f>IFERROR(('Fixed Cost'!$J$23)/G$5,"")</f>
        <v/>
      </c>
      <c r="K61" s="345"/>
      <c r="L61" s="345"/>
      <c r="M61" s="345"/>
    </row>
    <row r="62" spans="1:13">
      <c r="A62" s="1">
        <v>62</v>
      </c>
      <c r="B62" s="2"/>
      <c r="C62" s="367" t="s">
        <v>165</v>
      </c>
      <c r="D62" s="368"/>
      <c r="E62" s="166"/>
      <c r="F62" s="166"/>
      <c r="G62" s="285"/>
      <c r="H62" s="346" t="str">
        <f>IFERROR(('Fixed Cost'!$F$25+'Fixed Cost'!$F$26)/E$5,"")</f>
        <v/>
      </c>
      <c r="I62" s="52" t="str">
        <f>IFERROR(('Fixed Cost'!$H$25+'Fixed Cost'!$H$26)/F$5,"")</f>
        <v/>
      </c>
      <c r="J62" s="52" t="str">
        <f>IFERROR(('Fixed Cost'!$J$25+'Fixed Cost'!$J$26)/G$5,"")</f>
        <v/>
      </c>
      <c r="K62" s="266"/>
      <c r="L62" s="345"/>
      <c r="M62" s="345"/>
    </row>
    <row r="63" spans="1:13" ht="16.5">
      <c r="A63" s="1">
        <v>63</v>
      </c>
      <c r="B63" s="2"/>
      <c r="C63" s="367" t="s">
        <v>163</v>
      </c>
      <c r="D63" s="368"/>
      <c r="E63" s="164"/>
      <c r="F63" s="166"/>
      <c r="G63" s="285"/>
      <c r="H63" s="347"/>
      <c r="I63" s="348"/>
      <c r="J63" s="348"/>
    </row>
    <row r="64" spans="1:13" ht="16.5">
      <c r="A64" s="1">
        <v>64</v>
      </c>
      <c r="B64" s="3"/>
      <c r="C64" s="289" t="s">
        <v>167</v>
      </c>
      <c r="D64" s="168">
        <v>0</v>
      </c>
      <c r="E64" s="57">
        <f>E29*$D$64</f>
        <v>0</v>
      </c>
      <c r="F64" s="57">
        <f>F29*$D$64</f>
        <v>0</v>
      </c>
      <c r="G64" s="58">
        <f>G29*$D$64</f>
        <v>0</v>
      </c>
      <c r="H64" s="338"/>
      <c r="I64" s="330"/>
      <c r="J64" s="330"/>
    </row>
    <row r="65" spans="1:13">
      <c r="A65" s="1">
        <v>65</v>
      </c>
      <c r="B65" s="3"/>
      <c r="C65" s="367" t="s">
        <v>59</v>
      </c>
      <c r="D65" s="368"/>
      <c r="E65" s="164"/>
      <c r="F65" s="166"/>
      <c r="G65" s="167"/>
      <c r="H65" s="323"/>
    </row>
    <row r="66" spans="1:13">
      <c r="A66" s="1">
        <v>66</v>
      </c>
      <c r="B66" s="3"/>
      <c r="C66" s="367" t="s">
        <v>59</v>
      </c>
      <c r="D66" s="368"/>
      <c r="E66" s="164"/>
      <c r="F66" s="166"/>
      <c r="G66" s="167"/>
      <c r="H66" s="323"/>
    </row>
    <row r="67" spans="1:13" s="328" customFormat="1" ht="15" thickBot="1">
      <c r="A67" s="1">
        <v>67</v>
      </c>
      <c r="B67" s="5"/>
      <c r="C67" s="392" t="s">
        <v>91</v>
      </c>
      <c r="D67" s="393"/>
      <c r="E67" s="9">
        <f>SUM(E54:E66)</f>
        <v>0</v>
      </c>
      <c r="F67" s="9">
        <f>SUM(F54:F66)</f>
        <v>0</v>
      </c>
      <c r="G67" s="10">
        <f>SUM(G54:G66)</f>
        <v>0</v>
      </c>
      <c r="H67" s="339"/>
    </row>
    <row r="68" spans="1:13">
      <c r="A68" s="1">
        <v>68</v>
      </c>
      <c r="B68" s="3"/>
      <c r="C68" s="394" t="s">
        <v>92</v>
      </c>
      <c r="D68" s="391"/>
      <c r="E68" s="75">
        <f>E51+E67</f>
        <v>0</v>
      </c>
      <c r="F68" s="75">
        <f>F51+F67</f>
        <v>0</v>
      </c>
      <c r="G68" s="76">
        <f>G51+G67</f>
        <v>0</v>
      </c>
      <c r="H68" s="327"/>
      <c r="I68" s="349"/>
      <c r="J68" s="349"/>
      <c r="K68" s="325"/>
    </row>
    <row r="69" spans="1:13">
      <c r="A69" s="1">
        <v>69</v>
      </c>
      <c r="B69" s="3"/>
      <c r="C69" s="389" t="s">
        <v>176</v>
      </c>
      <c r="D69" s="391"/>
      <c r="E69" s="257">
        <f>E29-E51</f>
        <v>0</v>
      </c>
      <c r="F69" s="257">
        <f>F29-F51</f>
        <v>0</v>
      </c>
      <c r="G69" s="258">
        <f>G29-G51</f>
        <v>0</v>
      </c>
      <c r="H69" s="327"/>
      <c r="I69" s="349"/>
      <c r="J69" s="349"/>
      <c r="K69" s="325"/>
    </row>
    <row r="70" spans="1:13">
      <c r="A70" s="1">
        <v>70</v>
      </c>
      <c r="B70" s="3"/>
      <c r="C70" s="389" t="s">
        <v>175</v>
      </c>
      <c r="D70" s="390"/>
      <c r="E70" s="257">
        <f>E29-E68</f>
        <v>0</v>
      </c>
      <c r="F70" s="257">
        <f>F29-F68</f>
        <v>0</v>
      </c>
      <c r="G70" s="258">
        <f>G29-G68</f>
        <v>0</v>
      </c>
      <c r="H70" s="350"/>
      <c r="I70" s="351"/>
      <c r="J70" s="351"/>
      <c r="K70" s="325"/>
      <c r="L70" s="11"/>
      <c r="M70" s="11"/>
    </row>
    <row r="71" spans="1:13">
      <c r="A71" s="1">
        <v>71</v>
      </c>
      <c r="B71" s="3"/>
      <c r="C71" s="389" t="s">
        <v>177</v>
      </c>
      <c r="D71" s="390"/>
      <c r="E71" s="259">
        <f>IFERROR(E70/(E7/100),0)</f>
        <v>0</v>
      </c>
      <c r="F71" s="259" t="e">
        <f>F70/(F7/100)</f>
        <v>#DIV/0!</v>
      </c>
      <c r="G71" s="260">
        <f>IFERROR(G70/(G7/100),0)</f>
        <v>0</v>
      </c>
      <c r="H71" s="352"/>
      <c r="I71" s="11"/>
      <c r="J71" s="12"/>
    </row>
    <row r="72" spans="1:13">
      <c r="A72" s="1">
        <v>72</v>
      </c>
      <c r="B72" s="3"/>
      <c r="C72" s="389" t="s">
        <v>13</v>
      </c>
      <c r="D72" s="390"/>
      <c r="E72" s="257">
        <f>E5*E70</f>
        <v>0</v>
      </c>
      <c r="F72" s="257">
        <f>E5*F70</f>
        <v>0</v>
      </c>
      <c r="G72" s="258">
        <f>E5*G70</f>
        <v>0</v>
      </c>
      <c r="H72" s="352"/>
      <c r="I72" s="11"/>
      <c r="J72" s="12"/>
    </row>
    <row r="73" spans="1:13">
      <c r="A73" s="1">
        <v>73</v>
      </c>
      <c r="B73" s="295"/>
      <c r="C73" s="397"/>
      <c r="D73" s="398"/>
      <c r="E73" s="71"/>
      <c r="F73" s="71"/>
      <c r="G73" s="72"/>
      <c r="H73" s="11"/>
      <c r="I73" s="11"/>
      <c r="J73" s="12"/>
    </row>
    <row r="74" spans="1:13">
      <c r="A74" s="1">
        <v>74</v>
      </c>
      <c r="B74" s="399" t="s">
        <v>11</v>
      </c>
      <c r="C74" s="400"/>
      <c r="D74" s="401"/>
      <c r="E74" s="7" t="s">
        <v>7</v>
      </c>
      <c r="F74" s="7" t="s">
        <v>7</v>
      </c>
      <c r="G74" s="8" t="s">
        <v>7</v>
      </c>
      <c r="H74" s="11"/>
    </row>
    <row r="75" spans="1:13">
      <c r="A75" s="1">
        <v>75</v>
      </c>
      <c r="B75" s="292"/>
      <c r="C75" s="389" t="s">
        <v>44</v>
      </c>
      <c r="D75" s="390"/>
      <c r="E75" s="69">
        <f>E51</f>
        <v>0</v>
      </c>
      <c r="F75" s="69">
        <f t="shared" ref="F75:G75" si="2">F51</f>
        <v>0</v>
      </c>
      <c r="G75" s="70">
        <f t="shared" si="2"/>
        <v>0</v>
      </c>
      <c r="H75" s="11"/>
    </row>
    <row r="76" spans="1:13">
      <c r="A76" s="1">
        <v>76</v>
      </c>
      <c r="B76" s="6"/>
      <c r="C76" s="389" t="s">
        <v>76</v>
      </c>
      <c r="D76" s="390"/>
      <c r="E76" s="69">
        <f>E67</f>
        <v>0</v>
      </c>
      <c r="F76" s="69">
        <f t="shared" ref="F76:G76" si="3">F67</f>
        <v>0</v>
      </c>
      <c r="G76" s="70">
        <f t="shared" si="3"/>
        <v>0</v>
      </c>
      <c r="H76" s="11"/>
    </row>
    <row r="77" spans="1:13">
      <c r="A77" s="1">
        <v>77</v>
      </c>
      <c r="B77" s="3"/>
      <c r="C77" s="389" t="s">
        <v>77</v>
      </c>
      <c r="D77" s="390"/>
      <c r="E77" s="63">
        <f>SUM(E75:E76)</f>
        <v>0</v>
      </c>
      <c r="F77" s="63">
        <f t="shared" ref="F77:G77" si="4">SUM(F75:F76)</f>
        <v>0</v>
      </c>
      <c r="G77" s="64">
        <f t="shared" si="4"/>
        <v>0</v>
      </c>
    </row>
    <row r="78" spans="1:13">
      <c r="A78" s="1">
        <v>78</v>
      </c>
      <c r="B78" s="3"/>
      <c r="C78" s="389" t="s">
        <v>75</v>
      </c>
      <c r="D78" s="390"/>
      <c r="E78" s="63">
        <f>E77-E55-E60-E50-E54</f>
        <v>0</v>
      </c>
      <c r="F78" s="63">
        <f>F77-F55-F60-F50-F54</f>
        <v>0</v>
      </c>
      <c r="G78" s="64">
        <f>G77-G55-G60-G50-G54</f>
        <v>0</v>
      </c>
    </row>
    <row r="79" spans="1:13">
      <c r="A79" s="1">
        <v>79</v>
      </c>
      <c r="B79" s="3"/>
      <c r="C79" s="389" t="s">
        <v>82</v>
      </c>
      <c r="D79" s="390"/>
      <c r="E79" s="63">
        <f>E36+E37</f>
        <v>0</v>
      </c>
      <c r="F79" s="63">
        <f>F36+F37</f>
        <v>0</v>
      </c>
      <c r="G79" s="64">
        <f>G36+G37</f>
        <v>0</v>
      </c>
    </row>
    <row r="80" spans="1:13">
      <c r="A80" s="1">
        <v>80</v>
      </c>
      <c r="B80" s="3"/>
      <c r="C80" s="389" t="s">
        <v>83</v>
      </c>
      <c r="D80" s="390"/>
      <c r="E80" s="63">
        <f>E32</f>
        <v>0</v>
      </c>
      <c r="F80" s="63">
        <f t="shared" ref="F80:G80" si="5">F32</f>
        <v>0</v>
      </c>
      <c r="G80" s="64">
        <f t="shared" si="5"/>
        <v>0</v>
      </c>
    </row>
    <row r="81" spans="1:9">
      <c r="A81" s="1">
        <v>81</v>
      </c>
      <c r="B81" s="3"/>
      <c r="C81" s="389" t="s">
        <v>84</v>
      </c>
      <c r="D81" s="390"/>
      <c r="E81" s="63">
        <f>E54</f>
        <v>0</v>
      </c>
      <c r="F81" s="63">
        <f t="shared" ref="F81:G81" si="6">F54</f>
        <v>0</v>
      </c>
      <c r="G81" s="64">
        <f t="shared" si="6"/>
        <v>0</v>
      </c>
    </row>
    <row r="82" spans="1:9">
      <c r="A82" s="1">
        <v>82</v>
      </c>
      <c r="B82" s="3"/>
      <c r="C82" s="389" t="s">
        <v>85</v>
      </c>
      <c r="D82" s="390"/>
      <c r="E82" s="63">
        <f>E55+E60+E50</f>
        <v>0</v>
      </c>
      <c r="F82" s="63">
        <f>F55+F60+F50</f>
        <v>0</v>
      </c>
      <c r="G82" s="64">
        <f>G55+G60+G50</f>
        <v>0</v>
      </c>
    </row>
    <row r="83" spans="1:9">
      <c r="A83" s="1">
        <v>83</v>
      </c>
      <c r="B83" s="295"/>
      <c r="C83" s="408"/>
      <c r="D83" s="409"/>
      <c r="E83" s="73"/>
      <c r="F83" s="73"/>
      <c r="G83" s="74"/>
      <c r="H83" s="324"/>
    </row>
    <row r="84" spans="1:9">
      <c r="A84" s="1">
        <v>84</v>
      </c>
      <c r="B84" s="399" t="s">
        <v>12</v>
      </c>
      <c r="C84" s="400"/>
      <c r="D84" s="401"/>
      <c r="E84" s="7" t="s">
        <v>80</v>
      </c>
      <c r="F84" s="7" t="s">
        <v>80</v>
      </c>
      <c r="G84" s="8" t="s">
        <v>80</v>
      </c>
      <c r="H84" s="324"/>
    </row>
    <row r="85" spans="1:9">
      <c r="A85" s="1">
        <v>85</v>
      </c>
      <c r="B85" s="3"/>
      <c r="C85" s="389" t="s">
        <v>44</v>
      </c>
      <c r="D85" s="390"/>
      <c r="E85" s="55">
        <f>IFERROR(E75/(E7/100),0)</f>
        <v>0</v>
      </c>
      <c r="F85" s="55">
        <f>IFERROR(F75/(F7/100),0)</f>
        <v>0</v>
      </c>
      <c r="G85" s="56">
        <f>IFERROR(G75/(G7/100),0)</f>
        <v>0</v>
      </c>
      <c r="H85" s="353"/>
      <c r="I85" s="354"/>
    </row>
    <row r="86" spans="1:9">
      <c r="A86" s="1">
        <v>86</v>
      </c>
      <c r="B86" s="3"/>
      <c r="C86" s="389" t="s">
        <v>76</v>
      </c>
      <c r="D86" s="390"/>
      <c r="E86" s="55">
        <f>IFERROR(E76/(E7/100),0)</f>
        <v>0</v>
      </c>
      <c r="F86" s="55">
        <f>IFERROR(F76/(F7/100),0)</f>
        <v>0</v>
      </c>
      <c r="G86" s="56">
        <f>IFERROR(G76/(G7/100),0)</f>
        <v>0</v>
      </c>
      <c r="H86" s="353"/>
      <c r="I86" s="354"/>
    </row>
    <row r="87" spans="1:9">
      <c r="A87" s="1">
        <v>87</v>
      </c>
      <c r="B87" s="3"/>
      <c r="C87" s="389" t="s">
        <v>77</v>
      </c>
      <c r="D87" s="390"/>
      <c r="E87" s="55">
        <f>IFERROR(E77/(E7/100),0)</f>
        <v>0</v>
      </c>
      <c r="F87" s="55">
        <f>IFERROR(F77/(F7/100),0)</f>
        <v>0</v>
      </c>
      <c r="G87" s="56">
        <f>IFERROR(G77/(G7/100),0)</f>
        <v>0</v>
      </c>
      <c r="H87" s="353"/>
      <c r="I87" s="354"/>
    </row>
    <row r="88" spans="1:9">
      <c r="A88" s="1">
        <v>88</v>
      </c>
      <c r="B88" s="3"/>
      <c r="C88" s="389" t="s">
        <v>75</v>
      </c>
      <c r="D88" s="390"/>
      <c r="E88" s="55">
        <f>IFERROR(E78/(E7/100),0)</f>
        <v>0</v>
      </c>
      <c r="F88" s="55">
        <f>IFERROR(F78/(F7/100),0)</f>
        <v>0</v>
      </c>
      <c r="G88" s="56">
        <f>IFERROR(G78/(G7/100),0)</f>
        <v>0</v>
      </c>
      <c r="H88" s="353"/>
      <c r="I88" s="354"/>
    </row>
    <row r="89" spans="1:9">
      <c r="A89" s="1">
        <v>89</v>
      </c>
      <c r="B89" s="3"/>
      <c r="C89" s="389" t="s">
        <v>82</v>
      </c>
      <c r="D89" s="390"/>
      <c r="E89" s="55">
        <f>IFERROR((E36+E37)/(E$7/100),0)</f>
        <v>0</v>
      </c>
      <c r="F89" s="55">
        <f>IFERROR((F36+F37)/(F$7/100),0)</f>
        <v>0</v>
      </c>
      <c r="G89" s="56">
        <f>IFERROR((G36+G37)/(G$7/100),0)</f>
        <v>0</v>
      </c>
      <c r="H89" s="353"/>
      <c r="I89" s="354"/>
    </row>
    <row r="90" spans="1:9">
      <c r="A90" s="1">
        <v>90</v>
      </c>
      <c r="B90" s="3"/>
      <c r="C90" s="389" t="s">
        <v>83</v>
      </c>
      <c r="D90" s="390"/>
      <c r="E90" s="55">
        <f>IFERROR((E32)/(E$7/100),0)</f>
        <v>0</v>
      </c>
      <c r="F90" s="55">
        <f>IFERROR((F32)/(F$7/100),0)</f>
        <v>0</v>
      </c>
      <c r="G90" s="56">
        <f>IFERROR((G32)/(G$7/100),0)</f>
        <v>0</v>
      </c>
      <c r="H90" s="353"/>
      <c r="I90" s="354"/>
    </row>
    <row r="91" spans="1:9">
      <c r="A91" s="1">
        <v>91</v>
      </c>
      <c r="B91" s="3"/>
      <c r="C91" s="389" t="s">
        <v>84</v>
      </c>
      <c r="D91" s="390"/>
      <c r="E91" s="55">
        <f>IFERROR((E54)/(E$7/100),0)</f>
        <v>0</v>
      </c>
      <c r="F91" s="55">
        <f>IFERROR((F54)/(F$7/100),0)</f>
        <v>0</v>
      </c>
      <c r="G91" s="56">
        <f>IFERROR((G54)/(G$7/100),0)</f>
        <v>0</v>
      </c>
      <c r="H91" s="353"/>
      <c r="I91" s="354"/>
    </row>
    <row r="92" spans="1:9">
      <c r="A92" s="1">
        <v>92</v>
      </c>
      <c r="B92" s="3"/>
      <c r="C92" s="389" t="s">
        <v>85</v>
      </c>
      <c r="D92" s="390"/>
      <c r="E92" s="55">
        <f>IFERROR((E55+E60+E50)/(E$7/100),0)</f>
        <v>0</v>
      </c>
      <c r="F92" s="55">
        <f>IFERROR((F55+F60+F50)/(F$7/100),0)</f>
        <v>0</v>
      </c>
      <c r="G92" s="56">
        <f>IFERROR((G55+G60+G50)/(G$7/100),0)</f>
        <v>0</v>
      </c>
      <c r="H92" s="353"/>
      <c r="I92" s="354"/>
    </row>
    <row r="93" spans="1:9" ht="15" thickBot="1">
      <c r="A93" s="1">
        <v>93</v>
      </c>
      <c r="B93" s="295"/>
      <c r="C93" s="408"/>
      <c r="D93" s="409"/>
      <c r="E93" s="73"/>
      <c r="F93" s="73"/>
      <c r="G93" s="74"/>
      <c r="H93" s="324"/>
    </row>
    <row r="94" spans="1:9" ht="29.5" customHeight="1">
      <c r="A94" s="1">
        <v>94</v>
      </c>
      <c r="B94" s="410" t="s">
        <v>200</v>
      </c>
      <c r="C94" s="411"/>
      <c r="D94" s="256" t="s">
        <v>201</v>
      </c>
      <c r="E94" s="247" t="str">
        <f>IF(OR(E8=0,E9=0),"",(((0.327*(E7/100))+(12.95*(E8*(E7/100)))+(7.2*(E9*(E7/100)))))*100)</f>
        <v/>
      </c>
      <c r="F94" s="247" t="str">
        <f>IF(OR(F8=0,F9=0),"",(((0.327*(F7/100))+(12.95*(F8*(F7/100)))+(7.2*(F9*(F7/100)))))*100)</f>
        <v/>
      </c>
      <c r="G94" s="248" t="str">
        <f>IF(OR(G8=0,G9=0),"",(((0.327*(G7/100))+(12.95*(G8*(G7/100)))+(7.2*(G9*(G7/100)))))*100)</f>
        <v/>
      </c>
      <c r="H94" s="355"/>
      <c r="I94" s="356"/>
    </row>
    <row r="95" spans="1:9">
      <c r="A95" s="1">
        <v>95</v>
      </c>
      <c r="B95" s="3"/>
      <c r="C95" s="293"/>
      <c r="D95" s="294" t="s">
        <v>197</v>
      </c>
      <c r="E95" s="55" t="str">
        <f>IF(E94="","",E77/(E94/100))</f>
        <v/>
      </c>
      <c r="F95" s="55" t="str">
        <f>IF(F94="","",F77/(F94/100))</f>
        <v/>
      </c>
      <c r="G95" s="56" t="str">
        <f>IF(G94="","",G77/(G94/100))</f>
        <v/>
      </c>
      <c r="H95" s="355"/>
      <c r="I95" s="356"/>
    </row>
    <row r="96" spans="1:9">
      <c r="A96" s="1">
        <v>96</v>
      </c>
      <c r="B96" s="3"/>
      <c r="C96" s="389" t="s">
        <v>75</v>
      </c>
      <c r="D96" s="390"/>
      <c r="E96" s="55" t="str">
        <f>IF(E94="","",E78/(E94/100))</f>
        <v/>
      </c>
      <c r="F96" s="55" t="str">
        <f>IF(F94="","",F78/(F94/100))</f>
        <v/>
      </c>
      <c r="G96" s="56" t="str">
        <f>IF(G94="","",G78/(G94/100))</f>
        <v/>
      </c>
      <c r="H96" s="355"/>
      <c r="I96" s="356"/>
    </row>
    <row r="97" spans="1:9">
      <c r="A97" s="1">
        <v>97</v>
      </c>
      <c r="B97" s="3"/>
      <c r="C97" s="389" t="s">
        <v>82</v>
      </c>
      <c r="D97" s="390"/>
      <c r="E97" s="55" t="str">
        <f>IF(E94="","",(E36+E37)/(E94/100))</f>
        <v/>
      </c>
      <c r="F97" s="55" t="str">
        <f>IF(F94="","",(F36+F37)/(F94/100))</f>
        <v/>
      </c>
      <c r="G97" s="56" t="str">
        <f>IF(G94="","",(G36+G37)/(G94/100))</f>
        <v/>
      </c>
      <c r="H97" s="355"/>
      <c r="I97" s="356"/>
    </row>
    <row r="98" spans="1:9">
      <c r="A98" s="1">
        <v>98</v>
      </c>
      <c r="B98" s="3"/>
      <c r="C98" s="389" t="s">
        <v>83</v>
      </c>
      <c r="D98" s="390"/>
      <c r="E98" s="55" t="str">
        <f>IF(E94="","",E32/(E94/100))</f>
        <v/>
      </c>
      <c r="F98" s="55" t="str">
        <f>IF(F94="","",F32/(F94/100))</f>
        <v/>
      </c>
      <c r="G98" s="56" t="str">
        <f>IF(G94="","",G32/(G94/100))</f>
        <v/>
      </c>
      <c r="H98" s="355"/>
      <c r="I98" s="356"/>
    </row>
    <row r="99" spans="1:9">
      <c r="A99" s="1">
        <v>99</v>
      </c>
      <c r="B99" s="3"/>
      <c r="C99" s="389" t="s">
        <v>84</v>
      </c>
      <c r="D99" s="390"/>
      <c r="E99" s="55" t="str">
        <f>IF(E94="","",E54/(E94/100))</f>
        <v/>
      </c>
      <c r="F99" s="55" t="str">
        <f>IF(F94="","",F54/(F94/100))</f>
        <v/>
      </c>
      <c r="G99" s="56" t="str">
        <f>IF(G94="","",G54/(G94/100))</f>
        <v/>
      </c>
      <c r="H99" s="355"/>
      <c r="I99" s="356"/>
    </row>
    <row r="100" spans="1:9">
      <c r="A100" s="1">
        <v>100</v>
      </c>
      <c r="B100" s="3"/>
      <c r="C100" s="389" t="s">
        <v>85</v>
      </c>
      <c r="D100" s="390"/>
      <c r="E100" s="55" t="str">
        <f>IF(E94="","",(E55+E60+E50)/(E94/100))</f>
        <v/>
      </c>
      <c r="F100" s="55" t="str">
        <f>IF(F94="","",(F55+F60+F50)/(F94/100))</f>
        <v/>
      </c>
      <c r="G100" s="56" t="str">
        <f>IF(G94="","",(G55+G60+G50)/(G94/100))</f>
        <v/>
      </c>
      <c r="H100" s="355"/>
      <c r="I100" s="356"/>
    </row>
    <row r="101" spans="1:9" ht="15" thickBot="1">
      <c r="A101" s="1">
        <v>101</v>
      </c>
      <c r="B101" s="421"/>
      <c r="C101" s="408"/>
      <c r="D101" s="223"/>
      <c r="E101" s="73"/>
      <c r="F101" s="73"/>
      <c r="G101" s="74"/>
      <c r="H101" s="355"/>
      <c r="I101" s="356"/>
    </row>
    <row r="102" spans="1:9">
      <c r="A102" s="1">
        <v>102</v>
      </c>
      <c r="B102" s="362" t="s">
        <v>78</v>
      </c>
      <c r="C102" s="363"/>
      <c r="D102" s="364"/>
      <c r="E102" s="7" t="s">
        <v>80</v>
      </c>
      <c r="F102" s="7" t="s">
        <v>80</v>
      </c>
      <c r="G102" s="8" t="s">
        <v>80</v>
      </c>
      <c r="H102" s="355"/>
      <c r="I102" s="356"/>
    </row>
    <row r="103" spans="1:9" ht="16.5">
      <c r="A103" s="1">
        <v>103</v>
      </c>
      <c r="B103" s="2"/>
      <c r="C103" s="404" t="s">
        <v>196</v>
      </c>
      <c r="D103" s="405"/>
      <c r="E103" s="55">
        <f>IFERROR(E77/(E29/E15),0)</f>
        <v>0</v>
      </c>
      <c r="F103" s="55">
        <f>IFERROR(F77/(F29/F15),0)</f>
        <v>0</v>
      </c>
      <c r="G103" s="56">
        <f>IFERROR(G77/(G29/G15),0)</f>
        <v>0</v>
      </c>
      <c r="H103" s="355"/>
      <c r="I103" s="356"/>
    </row>
    <row r="104" spans="1:9" ht="16.5">
      <c r="A104" s="1">
        <v>104</v>
      </c>
      <c r="B104" s="3"/>
      <c r="C104" s="404" t="s">
        <v>79</v>
      </c>
      <c r="D104" s="405"/>
      <c r="E104" s="55">
        <f>IFERROR((E77-(E29-E22))/(E7/100),0)</f>
        <v>0</v>
      </c>
      <c r="F104" s="55">
        <f>IFERROR((F77-(F29-F22))/(F7/100),0)</f>
        <v>0</v>
      </c>
      <c r="G104" s="56">
        <f>IFERROR((G77-(G29-G22))/(G7/100),0)</f>
        <v>0</v>
      </c>
      <c r="H104" s="355"/>
      <c r="I104" s="356"/>
    </row>
    <row r="105" spans="1:9">
      <c r="A105" s="1">
        <v>105</v>
      </c>
      <c r="B105" s="295"/>
      <c r="C105" s="408"/>
      <c r="D105" s="409"/>
      <c r="E105" s="73"/>
      <c r="F105" s="73"/>
      <c r="G105" s="74"/>
      <c r="H105" s="355"/>
      <c r="I105" s="356"/>
    </row>
    <row r="106" spans="1:9">
      <c r="A106" s="1">
        <v>106</v>
      </c>
      <c r="B106" s="253" t="s">
        <v>198</v>
      </c>
      <c r="C106" s="249"/>
      <c r="D106" s="252"/>
      <c r="E106" s="250"/>
      <c r="F106" s="250"/>
      <c r="G106" s="251"/>
      <c r="H106" s="355"/>
      <c r="I106" s="356"/>
    </row>
    <row r="107" spans="1:9">
      <c r="A107" s="1">
        <v>107</v>
      </c>
      <c r="B107" s="3"/>
      <c r="C107" s="404" t="s">
        <v>179</v>
      </c>
      <c r="D107" s="405"/>
      <c r="E107" s="219" t="str">
        <f>IFERROR((E77-E81-E82)/E$29,"")</f>
        <v/>
      </c>
      <c r="F107" s="219" t="str">
        <f t="shared" ref="F107:G107" si="7">IFERROR((F77-F81-F82)/F$29,"")</f>
        <v/>
      </c>
      <c r="G107" s="220" t="str">
        <f t="shared" si="7"/>
        <v/>
      </c>
      <c r="H107" s="355"/>
      <c r="I107" s="356"/>
    </row>
    <row r="108" spans="1:9">
      <c r="A108" s="1">
        <v>108</v>
      </c>
      <c r="B108" s="3"/>
      <c r="C108" s="293"/>
      <c r="D108" s="294" t="s">
        <v>199</v>
      </c>
      <c r="E108" s="219" t="str">
        <f>IFERROR((E32)/E$29,"")</f>
        <v/>
      </c>
      <c r="F108" s="219" t="str">
        <f t="shared" ref="F108:G108" si="8">IFERROR((F32)/F$29,"")</f>
        <v/>
      </c>
      <c r="G108" s="220" t="str">
        <f t="shared" si="8"/>
        <v/>
      </c>
      <c r="H108" s="355"/>
      <c r="I108" s="356"/>
    </row>
    <row r="109" spans="1:9">
      <c r="A109" s="1">
        <v>109</v>
      </c>
      <c r="B109" s="3"/>
      <c r="C109" s="404" t="s">
        <v>180</v>
      </c>
      <c r="D109" s="405"/>
      <c r="E109" s="219" t="str">
        <f>IFERROR(E81/E$29,"")</f>
        <v/>
      </c>
      <c r="F109" s="219" t="str">
        <f t="shared" ref="F109:G109" si="9">IFERROR(F81/F$29,"")</f>
        <v/>
      </c>
      <c r="G109" s="220" t="str">
        <f t="shared" si="9"/>
        <v/>
      </c>
      <c r="H109" s="355"/>
      <c r="I109" s="356"/>
    </row>
    <row r="110" spans="1:9" ht="15" thickBot="1">
      <c r="A110" s="1">
        <v>110</v>
      </c>
      <c r="B110" s="4"/>
      <c r="C110" s="406" t="s">
        <v>181</v>
      </c>
      <c r="D110" s="407"/>
      <c r="E110" s="221" t="str">
        <f>IFERROR(E82/E$29,"")</f>
        <v/>
      </c>
      <c r="F110" s="221" t="str">
        <f t="shared" ref="F110:G110" si="10">IFERROR(F82/F$29,"")</f>
        <v/>
      </c>
      <c r="G110" s="222" t="str">
        <f t="shared" si="10"/>
        <v/>
      </c>
      <c r="H110" s="355"/>
      <c r="I110" s="356"/>
    </row>
    <row r="111" spans="1:9">
      <c r="H111" s="321"/>
    </row>
    <row r="112" spans="1:9" ht="62" customHeight="1">
      <c r="B112" s="14">
        <v>1</v>
      </c>
      <c r="C112" s="402" t="s">
        <v>265</v>
      </c>
      <c r="D112" s="402"/>
      <c r="E112" s="402"/>
      <c r="F112" s="402"/>
      <c r="G112" s="402"/>
      <c r="H112" s="321"/>
    </row>
    <row r="113" spans="2:8" ht="113.75" customHeight="1">
      <c r="B113" s="14">
        <v>2</v>
      </c>
      <c r="C113" s="402" t="s">
        <v>266</v>
      </c>
      <c r="D113" s="402"/>
      <c r="E113" s="402"/>
      <c r="F113" s="402"/>
      <c r="G113" s="402"/>
      <c r="H113" s="321"/>
    </row>
    <row r="114" spans="2:8" ht="270" customHeight="1">
      <c r="B114" s="14">
        <v>3</v>
      </c>
      <c r="C114" s="402" t="s">
        <v>271</v>
      </c>
      <c r="D114" s="402"/>
      <c r="E114" s="402"/>
      <c r="F114" s="402"/>
      <c r="G114" s="402"/>
      <c r="H114" s="321"/>
    </row>
    <row r="115" spans="2:8" ht="56" customHeight="1">
      <c r="B115" s="14">
        <v>4</v>
      </c>
      <c r="C115" s="402" t="s">
        <v>261</v>
      </c>
      <c r="D115" s="402"/>
      <c r="E115" s="402"/>
      <c r="F115" s="402"/>
      <c r="G115" s="402"/>
      <c r="H115" s="321"/>
    </row>
    <row r="116" spans="2:8" ht="34.25" customHeight="1">
      <c r="B116" s="14">
        <v>5</v>
      </c>
      <c r="C116" s="402" t="s">
        <v>134</v>
      </c>
      <c r="D116" s="402"/>
      <c r="E116" s="402"/>
      <c r="F116" s="402"/>
      <c r="G116" s="402"/>
      <c r="H116" s="321"/>
    </row>
    <row r="117" spans="2:8" ht="48" customHeight="1">
      <c r="B117" s="14">
        <v>6</v>
      </c>
      <c r="C117" s="403" t="s">
        <v>135</v>
      </c>
      <c r="D117" s="403"/>
      <c r="E117" s="403"/>
      <c r="F117" s="403"/>
      <c r="G117" s="403"/>
      <c r="H117" s="321"/>
    </row>
    <row r="118" spans="2:8" ht="58.5" customHeight="1">
      <c r="B118" s="14">
        <v>7</v>
      </c>
      <c r="C118" s="403" t="s">
        <v>96</v>
      </c>
      <c r="D118" s="403"/>
      <c r="E118" s="403"/>
      <c r="F118" s="403"/>
      <c r="G118" s="403"/>
      <c r="H118" s="321"/>
    </row>
    <row r="119" spans="2:8" ht="32.5" customHeight="1">
      <c r="B119" s="14">
        <v>8</v>
      </c>
      <c r="C119" s="403" t="s">
        <v>60</v>
      </c>
      <c r="D119" s="403"/>
      <c r="E119" s="403"/>
      <c r="F119" s="403"/>
      <c r="G119" s="403"/>
      <c r="H119" s="321"/>
    </row>
    <row r="120" spans="2:8" ht="45" customHeight="1">
      <c r="B120" s="14">
        <v>9</v>
      </c>
      <c r="C120" s="402" t="s">
        <v>136</v>
      </c>
      <c r="D120" s="402"/>
      <c r="E120" s="402"/>
      <c r="F120" s="402"/>
      <c r="G120" s="402"/>
      <c r="H120" s="321"/>
    </row>
    <row r="121" spans="2:8">
      <c r="B121" s="357"/>
      <c r="C121" s="321"/>
      <c r="D121" s="321"/>
      <c r="E121" s="321"/>
      <c r="F121" s="358"/>
      <c r="G121" s="359"/>
      <c r="H121" s="358"/>
    </row>
    <row r="122" spans="2:8">
      <c r="B122" s="357"/>
      <c r="C122" s="321"/>
      <c r="D122" s="321"/>
      <c r="E122" s="321"/>
      <c r="F122" s="321"/>
      <c r="G122" s="321"/>
      <c r="H122" s="321"/>
    </row>
    <row r="123" spans="2:8">
      <c r="B123" s="357"/>
      <c r="C123" s="321"/>
      <c r="D123" s="321"/>
      <c r="E123" s="321"/>
      <c r="F123" s="321"/>
      <c r="G123" s="321"/>
      <c r="H123" s="321"/>
    </row>
    <row r="124" spans="2:8">
      <c r="B124" s="357"/>
      <c r="C124" s="321"/>
      <c r="D124" s="321"/>
      <c r="E124" s="360"/>
      <c r="F124" s="321"/>
      <c r="G124" s="321"/>
      <c r="H124" s="321"/>
    </row>
    <row r="125" spans="2:8">
      <c r="C125" s="321"/>
      <c r="D125" s="321"/>
      <c r="E125" s="321"/>
      <c r="F125" s="321"/>
      <c r="G125" s="321"/>
      <c r="H125" s="321"/>
    </row>
    <row r="126" spans="2:8">
      <c r="C126" s="321"/>
      <c r="D126" s="321"/>
      <c r="E126" s="321"/>
      <c r="F126" s="321"/>
      <c r="G126" s="321"/>
      <c r="H126" s="321"/>
    </row>
    <row r="127" spans="2:8">
      <c r="C127" s="321"/>
      <c r="D127" s="321"/>
      <c r="E127" s="321"/>
      <c r="F127" s="321"/>
      <c r="G127" s="321"/>
      <c r="H127" s="321"/>
    </row>
    <row r="128" spans="2:8">
      <c r="C128" s="321"/>
      <c r="D128" s="321"/>
      <c r="E128" s="321"/>
      <c r="F128" s="321"/>
      <c r="G128" s="321"/>
      <c r="H128" s="321"/>
    </row>
    <row r="129" spans="3:8">
      <c r="C129" s="321"/>
      <c r="D129" s="321"/>
      <c r="E129" s="321"/>
      <c r="F129" s="321"/>
      <c r="G129" s="321"/>
      <c r="H129" s="321"/>
    </row>
  </sheetData>
  <sheetProtection sheet="1" objects="1" scenarios="1" formatCells="0" formatColumns="0" formatRows="0"/>
  <mergeCells count="116">
    <mergeCell ref="B2:D2"/>
    <mergeCell ref="H7:K8"/>
    <mergeCell ref="H15:K15"/>
    <mergeCell ref="C105:D105"/>
    <mergeCell ref="C61:D61"/>
    <mergeCell ref="B101:C101"/>
    <mergeCell ref="H40:J41"/>
    <mergeCell ref="C51:D51"/>
    <mergeCell ref="C49:D49"/>
    <mergeCell ref="C48:D48"/>
    <mergeCell ref="C47:D47"/>
    <mergeCell ref="C46:D46"/>
    <mergeCell ref="C45:D45"/>
    <mergeCell ref="C44:D44"/>
    <mergeCell ref="C60:D60"/>
    <mergeCell ref="C76:D76"/>
    <mergeCell ref="H22:J23"/>
    <mergeCell ref="C29:D29"/>
    <mergeCell ref="C28:D28"/>
    <mergeCell ref="H52:J52"/>
    <mergeCell ref="C56:D56"/>
    <mergeCell ref="B94:C94"/>
    <mergeCell ref="C75:D75"/>
    <mergeCell ref="C72:D72"/>
    <mergeCell ref="C83:D83"/>
    <mergeCell ref="C92:D92"/>
    <mergeCell ref="C100:D100"/>
    <mergeCell ref="C99:D99"/>
    <mergeCell ref="C98:D98"/>
    <mergeCell ref="C97:D97"/>
    <mergeCell ref="C96:D96"/>
    <mergeCell ref="C90:D90"/>
    <mergeCell ref="C88:D88"/>
    <mergeCell ref="C87:D87"/>
    <mergeCell ref="C86:D86"/>
    <mergeCell ref="C73:D73"/>
    <mergeCell ref="B74:D74"/>
    <mergeCell ref="B84:D84"/>
    <mergeCell ref="C120:G120"/>
    <mergeCell ref="C117:G117"/>
    <mergeCell ref="C118:G118"/>
    <mergeCell ref="C119:G119"/>
    <mergeCell ref="C104:D104"/>
    <mergeCell ref="C112:G112"/>
    <mergeCell ref="C116:G116"/>
    <mergeCell ref="C114:G114"/>
    <mergeCell ref="C113:G113"/>
    <mergeCell ref="C115:G115"/>
    <mergeCell ref="C110:D110"/>
    <mergeCell ref="C109:D109"/>
    <mergeCell ref="C107:D107"/>
    <mergeCell ref="C82:D82"/>
    <mergeCell ref="C81:D81"/>
    <mergeCell ref="C80:D80"/>
    <mergeCell ref="C79:D79"/>
    <mergeCell ref="C103:D103"/>
    <mergeCell ref="B102:D102"/>
    <mergeCell ref="C85:D85"/>
    <mergeCell ref="C93:D93"/>
    <mergeCell ref="C42:D42"/>
    <mergeCell ref="C10:D10"/>
    <mergeCell ref="C5:D5"/>
    <mergeCell ref="C7:D7"/>
    <mergeCell ref="C13:D13"/>
    <mergeCell ref="C27:D27"/>
    <mergeCell ref="C24:D24"/>
    <mergeCell ref="C23:D23"/>
    <mergeCell ref="C6:D6"/>
    <mergeCell ref="B1:G1"/>
    <mergeCell ref="E2:G2"/>
    <mergeCell ref="C91:D91"/>
    <mergeCell ref="C89:D89"/>
    <mergeCell ref="C11:D11"/>
    <mergeCell ref="C57:D57"/>
    <mergeCell ref="C58:D58"/>
    <mergeCell ref="C69:D69"/>
    <mergeCell ref="C67:D67"/>
    <mergeCell ref="C66:D66"/>
    <mergeCell ref="C65:D65"/>
    <mergeCell ref="C63:D63"/>
    <mergeCell ref="C68:D68"/>
    <mergeCell ref="C62:D62"/>
    <mergeCell ref="C71:D71"/>
    <mergeCell ref="C55:D55"/>
    <mergeCell ref="C54:D54"/>
    <mergeCell ref="C70:D70"/>
    <mergeCell ref="C43:D43"/>
    <mergeCell ref="C41:D41"/>
    <mergeCell ref="C40:D40"/>
    <mergeCell ref="C12:D12"/>
    <mergeCell ref="C78:D78"/>
    <mergeCell ref="C77:D77"/>
    <mergeCell ref="K53:M53"/>
    <mergeCell ref="B52:D52"/>
    <mergeCell ref="C14:D14"/>
    <mergeCell ref="C19:D19"/>
    <mergeCell ref="C34:D34"/>
    <mergeCell ref="C33:D33"/>
    <mergeCell ref="C20:D20"/>
    <mergeCell ref="C39:D39"/>
    <mergeCell ref="C53:D53"/>
    <mergeCell ref="C36:D36"/>
    <mergeCell ref="C22:D22"/>
    <mergeCell ref="C32:D32"/>
    <mergeCell ref="C26:D26"/>
    <mergeCell ref="B21:D21"/>
    <mergeCell ref="B30:D30"/>
    <mergeCell ref="C31:D31"/>
    <mergeCell ref="C18:D18"/>
    <mergeCell ref="C17:D17"/>
    <mergeCell ref="C16:D16"/>
    <mergeCell ref="H31:J31"/>
    <mergeCell ref="H53:J53"/>
    <mergeCell ref="H34:J35"/>
    <mergeCell ref="C35:D35"/>
    <mergeCell ref="C37:D37"/>
  </mergeCells>
  <phoneticPr fontId="36" type="noConversion"/>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5BDE-25D4-4DF1-8D1A-87F516AB32AC}">
  <dimension ref="A1:K52"/>
  <sheetViews>
    <sheetView showGridLines="0" workbookViewId="0">
      <selection activeCell="B8" sqref="B8"/>
    </sheetView>
  </sheetViews>
  <sheetFormatPr defaultRowHeight="14.5"/>
  <cols>
    <col min="1" max="1" width="3.54296875" style="196" customWidth="1"/>
    <col min="2" max="2" width="32.6328125" customWidth="1"/>
    <col min="3" max="3" width="13.7265625" style="47" customWidth="1"/>
    <col min="4" max="4" width="3.26953125" customWidth="1"/>
    <col min="5" max="5" width="35.1796875" customWidth="1"/>
    <col min="6" max="6" width="12.6328125" customWidth="1"/>
    <col min="7" max="7" width="10.6328125" customWidth="1"/>
    <col min="8" max="8" width="12.6328125" customWidth="1"/>
    <col min="9" max="9" width="10.6328125" customWidth="1"/>
    <col min="10" max="10" width="12.6328125" customWidth="1"/>
    <col min="11" max="11" width="10.6328125" customWidth="1"/>
  </cols>
  <sheetData>
    <row r="1" spans="1:11" ht="64" customHeight="1" thickBot="1">
      <c r="A1" s="296">
        <v>1</v>
      </c>
      <c r="B1" s="431" t="s">
        <v>272</v>
      </c>
      <c r="C1" s="432"/>
      <c r="D1" s="432"/>
      <c r="E1" s="432"/>
      <c r="F1" s="432"/>
      <c r="G1" s="432"/>
      <c r="H1" s="432"/>
      <c r="I1" s="432"/>
      <c r="J1" s="297"/>
      <c r="K1" s="297"/>
    </row>
    <row r="2" spans="1:11" ht="42.5" customHeight="1">
      <c r="A2" s="194">
        <v>2</v>
      </c>
      <c r="B2" s="298"/>
      <c r="D2" s="255"/>
      <c r="E2" s="448" t="s">
        <v>220</v>
      </c>
      <c r="F2" s="443" t="s">
        <v>182</v>
      </c>
      <c r="G2" s="444"/>
      <c r="H2" s="453" t="s">
        <v>183</v>
      </c>
      <c r="I2" s="453"/>
      <c r="J2" s="443" t="s">
        <v>184</v>
      </c>
      <c r="K2" s="444"/>
    </row>
    <row r="3" spans="1:11" ht="14.5" customHeight="1">
      <c r="A3" s="194">
        <v>3</v>
      </c>
      <c r="B3" s="299"/>
      <c r="D3" s="268"/>
      <c r="E3" s="449"/>
      <c r="F3" s="441">
        <f>'Enterprise Budget'!E4</f>
        <v>0</v>
      </c>
      <c r="G3" s="442"/>
      <c r="H3" s="452">
        <f>'Enterprise Budget'!F4</f>
        <v>0</v>
      </c>
      <c r="I3" s="452"/>
      <c r="J3" s="441">
        <f>'Enterprise Budget'!G4</f>
        <v>0</v>
      </c>
      <c r="K3" s="442"/>
    </row>
    <row r="4" spans="1:11" ht="72.5" customHeight="1">
      <c r="A4" s="194">
        <v>4</v>
      </c>
      <c r="B4" s="274" t="s">
        <v>221</v>
      </c>
      <c r="C4" s="273" t="s">
        <v>273</v>
      </c>
      <c r="D4" s="269"/>
      <c r="E4" s="191"/>
      <c r="F4" s="276" t="s">
        <v>218</v>
      </c>
      <c r="G4" s="277" t="s">
        <v>58</v>
      </c>
      <c r="H4" s="271" t="s">
        <v>218</v>
      </c>
      <c r="I4" s="254" t="s">
        <v>58</v>
      </c>
      <c r="J4" s="276" t="s">
        <v>218</v>
      </c>
      <c r="K4" s="277" t="s">
        <v>58</v>
      </c>
    </row>
    <row r="5" spans="1:11" ht="14.5" customHeight="1">
      <c r="A5" s="194">
        <v>5</v>
      </c>
      <c r="B5" s="272" t="s">
        <v>215</v>
      </c>
      <c r="C5" s="301">
        <v>0.08</v>
      </c>
      <c r="D5" s="269"/>
      <c r="E5" s="191" t="s">
        <v>206</v>
      </c>
      <c r="F5" s="302"/>
      <c r="G5" s="303"/>
      <c r="H5" s="302"/>
      <c r="I5" s="303"/>
      <c r="J5" s="302"/>
      <c r="K5" s="303"/>
    </row>
    <row r="6" spans="1:11">
      <c r="A6" s="194">
        <v>6</v>
      </c>
      <c r="B6" s="272" t="s">
        <v>207</v>
      </c>
      <c r="C6" s="245">
        <v>0.05</v>
      </c>
      <c r="D6" s="269"/>
      <c r="E6" s="191" t="s">
        <v>204</v>
      </c>
      <c r="F6" s="302"/>
      <c r="G6" s="303"/>
      <c r="H6" s="302"/>
      <c r="I6" s="303"/>
      <c r="J6" s="302"/>
      <c r="K6" s="303"/>
    </row>
    <row r="7" spans="1:11">
      <c r="A7" s="194">
        <v>7</v>
      </c>
      <c r="B7" s="272" t="s">
        <v>269</v>
      </c>
      <c r="C7" s="245">
        <v>0.05</v>
      </c>
      <c r="D7" s="270"/>
      <c r="E7" s="191" t="s">
        <v>205</v>
      </c>
      <c r="F7" s="302"/>
      <c r="G7" s="303"/>
      <c r="H7" s="302"/>
      <c r="I7" s="303"/>
      <c r="J7" s="302"/>
      <c r="K7" s="303"/>
    </row>
    <row r="8" spans="1:11" ht="16.5" customHeight="1">
      <c r="A8" s="194">
        <v>8</v>
      </c>
      <c r="B8" s="284" t="s">
        <v>268</v>
      </c>
      <c r="C8" s="245">
        <v>0.04</v>
      </c>
      <c r="E8" s="191" t="s">
        <v>223</v>
      </c>
      <c r="F8" s="302"/>
      <c r="G8" s="303"/>
      <c r="H8" s="302"/>
      <c r="I8" s="303"/>
      <c r="J8" s="302"/>
      <c r="K8" s="303"/>
    </row>
    <row r="9" spans="1:11" ht="29.5" customHeight="1">
      <c r="A9" s="194">
        <v>9</v>
      </c>
      <c r="B9" s="284" t="s">
        <v>216</v>
      </c>
      <c r="C9" s="245">
        <v>0</v>
      </c>
      <c r="E9" s="275" t="s">
        <v>219</v>
      </c>
      <c r="F9" s="439" t="s">
        <v>222</v>
      </c>
      <c r="G9" s="440"/>
      <c r="H9" s="436" t="s">
        <v>222</v>
      </c>
      <c r="I9" s="436"/>
      <c r="J9" s="439" t="s">
        <v>222</v>
      </c>
      <c r="K9" s="440"/>
    </row>
    <row r="10" spans="1:11">
      <c r="A10" s="194">
        <v>10</v>
      </c>
      <c r="B10" s="192" t="s">
        <v>217</v>
      </c>
      <c r="C10" s="245">
        <v>7.4999999999999997E-3</v>
      </c>
      <c r="E10" s="191" t="s">
        <v>209</v>
      </c>
      <c r="F10" s="437">
        <f>(F5*$C$5)*G5</f>
        <v>0</v>
      </c>
      <c r="G10" s="438"/>
      <c r="H10" s="445">
        <f>(H5*$C$5)*I5</f>
        <v>0</v>
      </c>
      <c r="I10" s="445"/>
      <c r="J10" s="446">
        <f>(J5*$C$5)*K5</f>
        <v>0</v>
      </c>
      <c r="K10" s="447"/>
    </row>
    <row r="11" spans="1:11">
      <c r="A11" s="194">
        <v>11</v>
      </c>
      <c r="B11" s="192" t="s">
        <v>202</v>
      </c>
      <c r="C11" s="301">
        <v>1.2500000000000001E-2</v>
      </c>
      <c r="E11" s="191" t="s">
        <v>203</v>
      </c>
      <c r="F11" s="437">
        <f>(F5*$C$7)*G5</f>
        <v>0</v>
      </c>
      <c r="G11" s="438"/>
      <c r="H11" s="445">
        <f>(H5*$C$7)*I5</f>
        <v>0</v>
      </c>
      <c r="I11" s="445"/>
      <c r="J11" s="446">
        <f>(J5*$C$7)*K5</f>
        <v>0</v>
      </c>
      <c r="K11" s="447"/>
    </row>
    <row r="12" spans="1:11">
      <c r="A12" s="194">
        <v>12</v>
      </c>
      <c r="E12" s="191" t="s">
        <v>210</v>
      </c>
      <c r="F12" s="437">
        <f>(F5*$C$8)*G5</f>
        <v>0</v>
      </c>
      <c r="G12" s="438"/>
      <c r="H12" s="445">
        <f>(H5*$C$8)*I5</f>
        <v>0</v>
      </c>
      <c r="I12" s="445"/>
      <c r="J12" s="446">
        <f>(J5*$C$8)*K5</f>
        <v>0</v>
      </c>
      <c r="K12" s="447"/>
    </row>
    <row r="13" spans="1:11">
      <c r="A13" s="194">
        <v>13</v>
      </c>
      <c r="E13" s="191" t="s">
        <v>211</v>
      </c>
      <c r="F13" s="437">
        <f>(F5*$C$9)*G5</f>
        <v>0</v>
      </c>
      <c r="G13" s="438"/>
      <c r="H13" s="445">
        <f>(H5*$C$9)*I5</f>
        <v>0</v>
      </c>
      <c r="I13" s="445"/>
      <c r="J13" s="446">
        <f>(J5*$C$9)*K5</f>
        <v>0</v>
      </c>
      <c r="K13" s="447"/>
    </row>
    <row r="14" spans="1:11">
      <c r="A14" s="194">
        <v>14</v>
      </c>
      <c r="E14" s="191" t="s">
        <v>212</v>
      </c>
      <c r="F14" s="437">
        <f>(F5*$C$11)*G5</f>
        <v>0</v>
      </c>
      <c r="G14" s="438"/>
      <c r="H14" s="445">
        <f>(H5*$C$11)*I5</f>
        <v>0</v>
      </c>
      <c r="I14" s="445"/>
      <c r="J14" s="446">
        <f>(J5*$C$11)*K5</f>
        <v>0</v>
      </c>
      <c r="K14" s="447"/>
    </row>
    <row r="15" spans="1:11">
      <c r="A15" s="194">
        <v>15</v>
      </c>
      <c r="E15" s="275" t="s">
        <v>226</v>
      </c>
      <c r="F15" s="446"/>
      <c r="G15" s="447"/>
      <c r="H15" s="445"/>
      <c r="I15" s="445"/>
      <c r="J15" s="446"/>
      <c r="K15" s="447"/>
    </row>
    <row r="16" spans="1:11">
      <c r="A16" s="194">
        <v>16</v>
      </c>
      <c r="E16" s="191" t="s">
        <v>213</v>
      </c>
      <c r="F16" s="437">
        <f>(F6*$C$6)*G6</f>
        <v>0</v>
      </c>
      <c r="G16" s="438"/>
      <c r="H16" s="445">
        <f>(H6*$C$6)*I6</f>
        <v>0</v>
      </c>
      <c r="I16" s="445"/>
      <c r="J16" s="446">
        <f>(J6*$C$6)*K6</f>
        <v>0</v>
      </c>
      <c r="K16" s="447"/>
    </row>
    <row r="17" spans="1:11" ht="14.5" customHeight="1">
      <c r="A17" s="194">
        <v>17</v>
      </c>
      <c r="E17" s="191" t="s">
        <v>203</v>
      </c>
      <c r="F17" s="437">
        <f>(F6*$C$7)*G6</f>
        <v>0</v>
      </c>
      <c r="G17" s="438"/>
      <c r="H17" s="445">
        <f>(H6*$C$7)*I6</f>
        <v>0</v>
      </c>
      <c r="I17" s="445"/>
      <c r="J17" s="446">
        <f>(J6*$C$7)*K6</f>
        <v>0</v>
      </c>
      <c r="K17" s="447"/>
    </row>
    <row r="18" spans="1:11">
      <c r="A18" s="194">
        <v>18</v>
      </c>
      <c r="E18" s="191" t="s">
        <v>210</v>
      </c>
      <c r="F18" s="437">
        <f>(F6*$C$8)*G6</f>
        <v>0</v>
      </c>
      <c r="G18" s="438"/>
      <c r="H18" s="445">
        <f>(H6*$C$8)*I6</f>
        <v>0</v>
      </c>
      <c r="I18" s="445"/>
      <c r="J18" s="446">
        <f>(J6*$C$8)*K6</f>
        <v>0</v>
      </c>
      <c r="K18" s="447"/>
    </row>
    <row r="19" spans="1:11">
      <c r="A19" s="194">
        <v>19</v>
      </c>
      <c r="E19" s="191" t="s">
        <v>211</v>
      </c>
      <c r="F19" s="437">
        <f>(F6*$C$9)*G6</f>
        <v>0</v>
      </c>
      <c r="G19" s="438"/>
      <c r="H19" s="434">
        <f>(H6*$C$9)*I6</f>
        <v>0</v>
      </c>
      <c r="I19" s="435"/>
      <c r="J19" s="437">
        <f>(J6*$C$9)*K6</f>
        <v>0</v>
      </c>
      <c r="K19" s="438"/>
    </row>
    <row r="20" spans="1:11">
      <c r="A20" s="194">
        <v>20</v>
      </c>
      <c r="E20" s="191" t="s">
        <v>208</v>
      </c>
      <c r="F20" s="437">
        <f>(F6*$C$11)*G6</f>
        <v>0</v>
      </c>
      <c r="G20" s="438"/>
      <c r="H20" s="434">
        <f>(H6*$C$11)*I6</f>
        <v>0</v>
      </c>
      <c r="I20" s="435"/>
      <c r="J20" s="437">
        <f>(J6*$C$11)*K6</f>
        <v>0</v>
      </c>
      <c r="K20" s="438"/>
    </row>
    <row r="21" spans="1:11">
      <c r="A21" s="194">
        <v>21</v>
      </c>
      <c r="E21" s="275" t="s">
        <v>227</v>
      </c>
      <c r="F21" s="450"/>
      <c r="G21" s="451"/>
      <c r="H21" s="433"/>
      <c r="I21" s="433"/>
      <c r="J21" s="450"/>
      <c r="K21" s="451"/>
    </row>
    <row r="22" spans="1:11">
      <c r="A22" s="194">
        <v>22</v>
      </c>
      <c r="E22" s="191" t="s">
        <v>203</v>
      </c>
      <c r="F22" s="437">
        <f>(F7*$C$7)*G7</f>
        <v>0</v>
      </c>
      <c r="G22" s="438"/>
      <c r="H22" s="434">
        <f>(H7*$C$7)*I7</f>
        <v>0</v>
      </c>
      <c r="I22" s="435"/>
      <c r="J22" s="437">
        <f>(J7*$C$7)*K7</f>
        <v>0</v>
      </c>
      <c r="K22" s="438"/>
    </row>
    <row r="23" spans="1:11">
      <c r="A23" s="194">
        <v>23</v>
      </c>
      <c r="E23" s="191" t="s">
        <v>212</v>
      </c>
      <c r="F23" s="437">
        <f>(F7*$C$11)*G7</f>
        <v>0</v>
      </c>
      <c r="G23" s="438"/>
      <c r="H23" s="434">
        <f>(H7*$C$11)*I7</f>
        <v>0</v>
      </c>
      <c r="I23" s="435"/>
      <c r="J23" s="437">
        <f>(J7*$C$11)*K7</f>
        <v>0</v>
      </c>
      <c r="K23" s="438"/>
    </row>
    <row r="24" spans="1:11">
      <c r="A24" s="194">
        <v>24</v>
      </c>
      <c r="E24" s="275" t="s">
        <v>228</v>
      </c>
      <c r="F24" s="450"/>
      <c r="G24" s="451"/>
      <c r="H24" s="433"/>
      <c r="I24" s="433"/>
      <c r="J24" s="450"/>
      <c r="K24" s="451"/>
    </row>
    <row r="25" spans="1:11">
      <c r="A25" s="194">
        <v>25</v>
      </c>
      <c r="E25" s="191" t="s">
        <v>203</v>
      </c>
      <c r="F25" s="437">
        <f>(F8*$C$7)*G8</f>
        <v>0</v>
      </c>
      <c r="G25" s="438"/>
      <c r="H25" s="434">
        <f>(H8*$C$7)*I8</f>
        <v>0</v>
      </c>
      <c r="I25" s="435"/>
      <c r="J25" s="437">
        <f>(J8*$C$7)*K8</f>
        <v>0</v>
      </c>
      <c r="K25" s="438"/>
    </row>
    <row r="26" spans="1:11">
      <c r="A26" s="194">
        <v>26</v>
      </c>
      <c r="E26" s="191" t="s">
        <v>214</v>
      </c>
      <c r="F26" s="437">
        <f>(F8*$C$10)*G8</f>
        <v>0</v>
      </c>
      <c r="G26" s="438"/>
      <c r="H26" s="434">
        <f>(H8*$C$10)*I8</f>
        <v>0</v>
      </c>
      <c r="I26" s="435"/>
      <c r="J26" s="437">
        <f>(J8*$C$10)*K8</f>
        <v>0</v>
      </c>
      <c r="K26" s="438"/>
    </row>
    <row r="27" spans="1:11">
      <c r="A27" s="195"/>
    </row>
    <row r="28" spans="1:11">
      <c r="A28" s="195"/>
    </row>
    <row r="29" spans="1:11">
      <c r="A29" s="195"/>
    </row>
    <row r="30" spans="1:11">
      <c r="A30" s="195"/>
    </row>
    <row r="31" spans="1:11">
      <c r="A31" s="195"/>
    </row>
    <row r="32" spans="1:11">
      <c r="A32" s="195"/>
    </row>
    <row r="33" spans="1:1">
      <c r="A33" s="195"/>
    </row>
    <row r="34" spans="1:1">
      <c r="A34" s="195"/>
    </row>
    <row r="35" spans="1:1" ht="14.75" customHeight="1"/>
    <row r="52" ht="14.75" customHeight="1"/>
  </sheetData>
  <sheetProtection sheet="1" objects="1" scenarios="1" formatCells="0" formatColumns="0" formatRows="0"/>
  <mergeCells count="62">
    <mergeCell ref="H26:I26"/>
    <mergeCell ref="H25:I25"/>
    <mergeCell ref="J3:K3"/>
    <mergeCell ref="J2:K2"/>
    <mergeCell ref="H3:I3"/>
    <mergeCell ref="H2:I2"/>
    <mergeCell ref="J17:K17"/>
    <mergeCell ref="J18:K18"/>
    <mergeCell ref="H18:I18"/>
    <mergeCell ref="H17:I17"/>
    <mergeCell ref="H16:I16"/>
    <mergeCell ref="H10:I10"/>
    <mergeCell ref="H15:I15"/>
    <mergeCell ref="H14:I14"/>
    <mergeCell ref="H13:I13"/>
    <mergeCell ref="H12:I12"/>
    <mergeCell ref="J21:K21"/>
    <mergeCell ref="J20:K20"/>
    <mergeCell ref="J19:K19"/>
    <mergeCell ref="H21:I21"/>
    <mergeCell ref="H20:I20"/>
    <mergeCell ref="H19:I19"/>
    <mergeCell ref="J26:K26"/>
    <mergeCell ref="J25:K25"/>
    <mergeCell ref="J24:K24"/>
    <mergeCell ref="J23:K23"/>
    <mergeCell ref="J22:K22"/>
    <mergeCell ref="J14:K14"/>
    <mergeCell ref="J15:K15"/>
    <mergeCell ref="J16:K16"/>
    <mergeCell ref="E2:E3"/>
    <mergeCell ref="F26:G26"/>
    <mergeCell ref="F25:G25"/>
    <mergeCell ref="F24:G24"/>
    <mergeCell ref="F23:G23"/>
    <mergeCell ref="F22:G22"/>
    <mergeCell ref="F21:G21"/>
    <mergeCell ref="F20:G20"/>
    <mergeCell ref="F19:G19"/>
    <mergeCell ref="F18:G18"/>
    <mergeCell ref="F17:G17"/>
    <mergeCell ref="F16:G16"/>
    <mergeCell ref="F15:G15"/>
    <mergeCell ref="J9:K9"/>
    <mergeCell ref="J10:K10"/>
    <mergeCell ref="J11:K11"/>
    <mergeCell ref="J12:K12"/>
    <mergeCell ref="J13:K13"/>
    <mergeCell ref="B1:I1"/>
    <mergeCell ref="H24:I24"/>
    <mergeCell ref="H23:I23"/>
    <mergeCell ref="H22:I22"/>
    <mergeCell ref="H9:I9"/>
    <mergeCell ref="F14:G14"/>
    <mergeCell ref="F13:G13"/>
    <mergeCell ref="F12:G12"/>
    <mergeCell ref="F11:G11"/>
    <mergeCell ref="F10:G10"/>
    <mergeCell ref="F9:G9"/>
    <mergeCell ref="F3:G3"/>
    <mergeCell ref="F2:G2"/>
    <mergeCell ref="H11:I11"/>
  </mergeCells>
  <phoneticPr fontId="36" type="noConversion"/>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15EA-A39B-4BB6-ADC6-9FEEAB91F98B}">
  <dimension ref="A1:AH57"/>
  <sheetViews>
    <sheetView showGridLines="0" zoomScale="80" zoomScaleNormal="80" workbookViewId="0">
      <selection activeCell="R10" sqref="R10"/>
    </sheetView>
  </sheetViews>
  <sheetFormatPr defaultColWidth="8.6328125" defaultRowHeight="14.5"/>
  <cols>
    <col min="1" max="1" width="2.54296875" style="190" customWidth="1"/>
    <col min="2" max="2" width="18.54296875" style="16" bestFit="1" customWidth="1"/>
    <col min="3" max="3" width="9" style="16" customWidth="1"/>
    <col min="4" max="4" width="9.6328125" style="16" customWidth="1"/>
    <col min="5" max="5" width="8.6328125" style="16"/>
    <col min="6" max="6" width="8.36328125" style="16" customWidth="1"/>
    <col min="7" max="9" width="10.54296875" style="16" customWidth="1"/>
    <col min="10" max="10" width="12.6328125" style="16" customWidth="1"/>
    <col min="11" max="11" width="10.6328125" style="16" customWidth="1"/>
    <col min="12" max="13" width="10.54296875" style="16" customWidth="1"/>
    <col min="14" max="14" width="12.6328125" style="16" customWidth="1"/>
    <col min="15" max="15" width="10.6328125" style="16" customWidth="1"/>
    <col min="16" max="17" width="10.54296875" style="16" customWidth="1"/>
    <col min="18" max="18" width="12.6328125" style="16" customWidth="1"/>
    <col min="19" max="19" width="10.6328125" style="16" customWidth="1"/>
    <col min="20" max="20" width="3.6328125" style="16" customWidth="1"/>
    <col min="21" max="21" width="21.90625" style="16" customWidth="1"/>
    <col min="22" max="22" width="10.54296875" style="16" customWidth="1"/>
    <col min="23" max="23" width="22.08984375" style="21" customWidth="1"/>
    <col min="24" max="24" width="8.6328125" style="21" hidden="1" customWidth="1"/>
    <col min="25" max="26" width="8.6328125" style="16" hidden="1" customWidth="1"/>
    <col min="27" max="27" width="3.08984375" style="16" hidden="1" customWidth="1"/>
    <col min="28" max="30" width="0" style="16" hidden="1" customWidth="1"/>
    <col min="31" max="31" width="3.453125" style="16" hidden="1" customWidth="1"/>
    <col min="32" max="34" width="0" style="16" hidden="1" customWidth="1"/>
    <col min="35" max="257" width="8.6328125" style="16"/>
    <col min="258" max="258" width="18.54296875" style="16" bestFit="1" customWidth="1"/>
    <col min="259" max="259" width="5.54296875" style="16" bestFit="1" customWidth="1"/>
    <col min="260" max="260" width="4.453125" style="16" bestFit="1" customWidth="1"/>
    <col min="261" max="263" width="14.6328125" style="16" customWidth="1"/>
    <col min="264" max="264" width="16.54296875" style="16" customWidth="1"/>
    <col min="265" max="513" width="8.6328125" style="16"/>
    <col min="514" max="514" width="18.54296875" style="16" bestFit="1" customWidth="1"/>
    <col min="515" max="515" width="5.54296875" style="16" bestFit="1" customWidth="1"/>
    <col min="516" max="516" width="4.453125" style="16" bestFit="1" customWidth="1"/>
    <col min="517" max="519" width="14.6328125" style="16" customWidth="1"/>
    <col min="520" max="520" width="16.54296875" style="16" customWidth="1"/>
    <col min="521" max="769" width="8.6328125" style="16"/>
    <col min="770" max="770" width="18.54296875" style="16" bestFit="1" customWidth="1"/>
    <col min="771" max="771" width="5.54296875" style="16" bestFit="1" customWidth="1"/>
    <col min="772" max="772" width="4.453125" style="16" bestFit="1" customWidth="1"/>
    <col min="773" max="775" width="14.6328125" style="16" customWidth="1"/>
    <col min="776" max="776" width="16.54296875" style="16" customWidth="1"/>
    <col min="777" max="1025" width="8.6328125" style="16"/>
    <col min="1026" max="1026" width="18.54296875" style="16" bestFit="1" customWidth="1"/>
    <col min="1027" max="1027" width="5.54296875" style="16" bestFit="1" customWidth="1"/>
    <col min="1028" max="1028" width="4.453125" style="16" bestFit="1" customWidth="1"/>
    <col min="1029" max="1031" width="14.6328125" style="16" customWidth="1"/>
    <col min="1032" max="1032" width="16.54296875" style="16" customWidth="1"/>
    <col min="1033" max="1281" width="8.6328125" style="16"/>
    <col min="1282" max="1282" width="18.54296875" style="16" bestFit="1" customWidth="1"/>
    <col min="1283" max="1283" width="5.54296875" style="16" bestFit="1" customWidth="1"/>
    <col min="1284" max="1284" width="4.453125" style="16" bestFit="1" customWidth="1"/>
    <col min="1285" max="1287" width="14.6328125" style="16" customWidth="1"/>
    <col min="1288" max="1288" width="16.54296875" style="16" customWidth="1"/>
    <col min="1289" max="1537" width="8.6328125" style="16"/>
    <col min="1538" max="1538" width="18.54296875" style="16" bestFit="1" customWidth="1"/>
    <col min="1539" max="1539" width="5.54296875" style="16" bestFit="1" customWidth="1"/>
    <col min="1540" max="1540" width="4.453125" style="16" bestFit="1" customWidth="1"/>
    <col min="1541" max="1543" width="14.6328125" style="16" customWidth="1"/>
    <col min="1544" max="1544" width="16.54296875" style="16" customWidth="1"/>
    <col min="1545" max="1793" width="8.6328125" style="16"/>
    <col min="1794" max="1794" width="18.54296875" style="16" bestFit="1" customWidth="1"/>
    <col min="1795" max="1795" width="5.54296875" style="16" bestFit="1" customWidth="1"/>
    <col min="1796" max="1796" width="4.453125" style="16" bestFit="1" customWidth="1"/>
    <col min="1797" max="1799" width="14.6328125" style="16" customWidth="1"/>
    <col min="1800" max="1800" width="16.54296875" style="16" customWidth="1"/>
    <col min="1801" max="2049" width="8.6328125" style="16"/>
    <col min="2050" max="2050" width="18.54296875" style="16" bestFit="1" customWidth="1"/>
    <col min="2051" max="2051" width="5.54296875" style="16" bestFit="1" customWidth="1"/>
    <col min="2052" max="2052" width="4.453125" style="16" bestFit="1" customWidth="1"/>
    <col min="2053" max="2055" width="14.6328125" style="16" customWidth="1"/>
    <col min="2056" max="2056" width="16.54296875" style="16" customWidth="1"/>
    <col min="2057" max="2305" width="8.6328125" style="16"/>
    <col min="2306" max="2306" width="18.54296875" style="16" bestFit="1" customWidth="1"/>
    <col min="2307" max="2307" width="5.54296875" style="16" bestFit="1" customWidth="1"/>
    <col min="2308" max="2308" width="4.453125" style="16" bestFit="1" customWidth="1"/>
    <col min="2309" max="2311" width="14.6328125" style="16" customWidth="1"/>
    <col min="2312" max="2312" width="16.54296875" style="16" customWidth="1"/>
    <col min="2313" max="2561" width="8.6328125" style="16"/>
    <col min="2562" max="2562" width="18.54296875" style="16" bestFit="1" customWidth="1"/>
    <col min="2563" max="2563" width="5.54296875" style="16" bestFit="1" customWidth="1"/>
    <col min="2564" max="2564" width="4.453125" style="16" bestFit="1" customWidth="1"/>
    <col min="2565" max="2567" width="14.6328125" style="16" customWidth="1"/>
    <col min="2568" max="2568" width="16.54296875" style="16" customWidth="1"/>
    <col min="2569" max="2817" width="8.6328125" style="16"/>
    <col min="2818" max="2818" width="18.54296875" style="16" bestFit="1" customWidth="1"/>
    <col min="2819" max="2819" width="5.54296875" style="16" bestFit="1" customWidth="1"/>
    <col min="2820" max="2820" width="4.453125" style="16" bestFit="1" customWidth="1"/>
    <col min="2821" max="2823" width="14.6328125" style="16" customWidth="1"/>
    <col min="2824" max="2824" width="16.54296875" style="16" customWidth="1"/>
    <col min="2825" max="3073" width="8.6328125" style="16"/>
    <col min="3074" max="3074" width="18.54296875" style="16" bestFit="1" customWidth="1"/>
    <col min="3075" max="3075" width="5.54296875" style="16" bestFit="1" customWidth="1"/>
    <col min="3076" max="3076" width="4.453125" style="16" bestFit="1" customWidth="1"/>
    <col min="3077" max="3079" width="14.6328125" style="16" customWidth="1"/>
    <col min="3080" max="3080" width="16.54296875" style="16" customWidth="1"/>
    <col min="3081" max="3329" width="8.6328125" style="16"/>
    <col min="3330" max="3330" width="18.54296875" style="16" bestFit="1" customWidth="1"/>
    <col min="3331" max="3331" width="5.54296875" style="16" bestFit="1" customWidth="1"/>
    <col min="3332" max="3332" width="4.453125" style="16" bestFit="1" customWidth="1"/>
    <col min="3333" max="3335" width="14.6328125" style="16" customWidth="1"/>
    <col min="3336" max="3336" width="16.54296875" style="16" customWidth="1"/>
    <col min="3337" max="3585" width="8.6328125" style="16"/>
    <col min="3586" max="3586" width="18.54296875" style="16" bestFit="1" customWidth="1"/>
    <col min="3587" max="3587" width="5.54296875" style="16" bestFit="1" customWidth="1"/>
    <col min="3588" max="3588" width="4.453125" style="16" bestFit="1" customWidth="1"/>
    <col min="3589" max="3591" width="14.6328125" style="16" customWidth="1"/>
    <col min="3592" max="3592" width="16.54296875" style="16" customWidth="1"/>
    <col min="3593" max="3841" width="8.6328125" style="16"/>
    <col min="3842" max="3842" width="18.54296875" style="16" bestFit="1" customWidth="1"/>
    <col min="3843" max="3843" width="5.54296875" style="16" bestFit="1" customWidth="1"/>
    <col min="3844" max="3844" width="4.453125" style="16" bestFit="1" customWidth="1"/>
    <col min="3845" max="3847" width="14.6328125" style="16" customWidth="1"/>
    <col min="3848" max="3848" width="16.54296875" style="16" customWidth="1"/>
    <col min="3849" max="4097" width="8.6328125" style="16"/>
    <col min="4098" max="4098" width="18.54296875" style="16" bestFit="1" customWidth="1"/>
    <col min="4099" max="4099" width="5.54296875" style="16" bestFit="1" customWidth="1"/>
    <col min="4100" max="4100" width="4.453125" style="16" bestFit="1" customWidth="1"/>
    <col min="4101" max="4103" width="14.6328125" style="16" customWidth="1"/>
    <col min="4104" max="4104" width="16.54296875" style="16" customWidth="1"/>
    <col min="4105" max="4353" width="8.6328125" style="16"/>
    <col min="4354" max="4354" width="18.54296875" style="16" bestFit="1" customWidth="1"/>
    <col min="4355" max="4355" width="5.54296875" style="16" bestFit="1" customWidth="1"/>
    <col min="4356" max="4356" width="4.453125" style="16" bestFit="1" customWidth="1"/>
    <col min="4357" max="4359" width="14.6328125" style="16" customWidth="1"/>
    <col min="4360" max="4360" width="16.54296875" style="16" customWidth="1"/>
    <col min="4361" max="4609" width="8.6328125" style="16"/>
    <col min="4610" max="4610" width="18.54296875" style="16" bestFit="1" customWidth="1"/>
    <col min="4611" max="4611" width="5.54296875" style="16" bestFit="1" customWidth="1"/>
    <col min="4612" max="4612" width="4.453125" style="16" bestFit="1" customWidth="1"/>
    <col min="4613" max="4615" width="14.6328125" style="16" customWidth="1"/>
    <col min="4616" max="4616" width="16.54296875" style="16" customWidth="1"/>
    <col min="4617" max="4865" width="8.6328125" style="16"/>
    <col min="4866" max="4866" width="18.54296875" style="16" bestFit="1" customWidth="1"/>
    <col min="4867" max="4867" width="5.54296875" style="16" bestFit="1" customWidth="1"/>
    <col min="4868" max="4868" width="4.453125" style="16" bestFit="1" customWidth="1"/>
    <col min="4869" max="4871" width="14.6328125" style="16" customWidth="1"/>
    <col min="4872" max="4872" width="16.54296875" style="16" customWidth="1"/>
    <col min="4873" max="5121" width="8.6328125" style="16"/>
    <col min="5122" max="5122" width="18.54296875" style="16" bestFit="1" customWidth="1"/>
    <col min="5123" max="5123" width="5.54296875" style="16" bestFit="1" customWidth="1"/>
    <col min="5124" max="5124" width="4.453125" style="16" bestFit="1" customWidth="1"/>
    <col min="5125" max="5127" width="14.6328125" style="16" customWidth="1"/>
    <col min="5128" max="5128" width="16.54296875" style="16" customWidth="1"/>
    <col min="5129" max="5377" width="8.6328125" style="16"/>
    <col min="5378" max="5378" width="18.54296875" style="16" bestFit="1" customWidth="1"/>
    <col min="5379" max="5379" width="5.54296875" style="16" bestFit="1" customWidth="1"/>
    <col min="5380" max="5380" width="4.453125" style="16" bestFit="1" customWidth="1"/>
    <col min="5381" max="5383" width="14.6328125" style="16" customWidth="1"/>
    <col min="5384" max="5384" width="16.54296875" style="16" customWidth="1"/>
    <col min="5385" max="5633" width="8.6328125" style="16"/>
    <col min="5634" max="5634" width="18.54296875" style="16" bestFit="1" customWidth="1"/>
    <col min="5635" max="5635" width="5.54296875" style="16" bestFit="1" customWidth="1"/>
    <col min="5636" max="5636" width="4.453125" style="16" bestFit="1" customWidth="1"/>
    <col min="5637" max="5639" width="14.6328125" style="16" customWidth="1"/>
    <col min="5640" max="5640" width="16.54296875" style="16" customWidth="1"/>
    <col min="5641" max="5889" width="8.6328125" style="16"/>
    <col min="5890" max="5890" width="18.54296875" style="16" bestFit="1" customWidth="1"/>
    <col min="5891" max="5891" width="5.54296875" style="16" bestFit="1" customWidth="1"/>
    <col min="5892" max="5892" width="4.453125" style="16" bestFit="1" customWidth="1"/>
    <col min="5893" max="5895" width="14.6328125" style="16" customWidth="1"/>
    <col min="5896" max="5896" width="16.54296875" style="16" customWidth="1"/>
    <col min="5897" max="6145" width="8.6328125" style="16"/>
    <col min="6146" max="6146" width="18.54296875" style="16" bestFit="1" customWidth="1"/>
    <col min="6147" max="6147" width="5.54296875" style="16" bestFit="1" customWidth="1"/>
    <col min="6148" max="6148" width="4.453125" style="16" bestFit="1" customWidth="1"/>
    <col min="6149" max="6151" width="14.6328125" style="16" customWidth="1"/>
    <col min="6152" max="6152" width="16.54296875" style="16" customWidth="1"/>
    <col min="6153" max="6401" width="8.6328125" style="16"/>
    <col min="6402" max="6402" width="18.54296875" style="16" bestFit="1" customWidth="1"/>
    <col min="6403" max="6403" width="5.54296875" style="16" bestFit="1" customWidth="1"/>
    <col min="6404" max="6404" width="4.453125" style="16" bestFit="1" customWidth="1"/>
    <col min="6405" max="6407" width="14.6328125" style="16" customWidth="1"/>
    <col min="6408" max="6408" width="16.54296875" style="16" customWidth="1"/>
    <col min="6409" max="6657" width="8.6328125" style="16"/>
    <col min="6658" max="6658" width="18.54296875" style="16" bestFit="1" customWidth="1"/>
    <col min="6659" max="6659" width="5.54296875" style="16" bestFit="1" customWidth="1"/>
    <col min="6660" max="6660" width="4.453125" style="16" bestFit="1" customWidth="1"/>
    <col min="6661" max="6663" width="14.6328125" style="16" customWidth="1"/>
    <col min="6664" max="6664" width="16.54296875" style="16" customWidth="1"/>
    <col min="6665" max="6913" width="8.6328125" style="16"/>
    <col min="6914" max="6914" width="18.54296875" style="16" bestFit="1" customWidth="1"/>
    <col min="6915" max="6915" width="5.54296875" style="16" bestFit="1" customWidth="1"/>
    <col min="6916" max="6916" width="4.453125" style="16" bestFit="1" customWidth="1"/>
    <col min="6917" max="6919" width="14.6328125" style="16" customWidth="1"/>
    <col min="6920" max="6920" width="16.54296875" style="16" customWidth="1"/>
    <col min="6921" max="7169" width="8.6328125" style="16"/>
    <col min="7170" max="7170" width="18.54296875" style="16" bestFit="1" customWidth="1"/>
    <col min="7171" max="7171" width="5.54296875" style="16" bestFit="1" customWidth="1"/>
    <col min="7172" max="7172" width="4.453125" style="16" bestFit="1" customWidth="1"/>
    <col min="7173" max="7175" width="14.6328125" style="16" customWidth="1"/>
    <col min="7176" max="7176" width="16.54296875" style="16" customWidth="1"/>
    <col min="7177" max="7425" width="8.6328125" style="16"/>
    <col min="7426" max="7426" width="18.54296875" style="16" bestFit="1" customWidth="1"/>
    <col min="7427" max="7427" width="5.54296875" style="16" bestFit="1" customWidth="1"/>
    <col min="7428" max="7428" width="4.453125" style="16" bestFit="1" customWidth="1"/>
    <col min="7429" max="7431" width="14.6328125" style="16" customWidth="1"/>
    <col min="7432" max="7432" width="16.54296875" style="16" customWidth="1"/>
    <col min="7433" max="7681" width="8.6328125" style="16"/>
    <col min="7682" max="7682" width="18.54296875" style="16" bestFit="1" customWidth="1"/>
    <col min="7683" max="7683" width="5.54296875" style="16" bestFit="1" customWidth="1"/>
    <col min="7684" max="7684" width="4.453125" style="16" bestFit="1" customWidth="1"/>
    <col min="7685" max="7687" width="14.6328125" style="16" customWidth="1"/>
    <col min="7688" max="7688" width="16.54296875" style="16" customWidth="1"/>
    <col min="7689" max="7937" width="8.6328125" style="16"/>
    <col min="7938" max="7938" width="18.54296875" style="16" bestFit="1" customWidth="1"/>
    <col min="7939" max="7939" width="5.54296875" style="16" bestFit="1" customWidth="1"/>
    <col min="7940" max="7940" width="4.453125" style="16" bestFit="1" customWidth="1"/>
    <col min="7941" max="7943" width="14.6328125" style="16" customWidth="1"/>
    <col min="7944" max="7944" width="16.54296875" style="16" customWidth="1"/>
    <col min="7945" max="8193" width="8.6328125" style="16"/>
    <col min="8194" max="8194" width="18.54296875" style="16" bestFit="1" customWidth="1"/>
    <col min="8195" max="8195" width="5.54296875" style="16" bestFit="1" customWidth="1"/>
    <col min="8196" max="8196" width="4.453125" style="16" bestFit="1" customWidth="1"/>
    <col min="8197" max="8199" width="14.6328125" style="16" customWidth="1"/>
    <col min="8200" max="8200" width="16.54296875" style="16" customWidth="1"/>
    <col min="8201" max="8449" width="8.6328125" style="16"/>
    <col min="8450" max="8450" width="18.54296875" style="16" bestFit="1" customWidth="1"/>
    <col min="8451" max="8451" width="5.54296875" style="16" bestFit="1" customWidth="1"/>
    <col min="8452" max="8452" width="4.453125" style="16" bestFit="1" customWidth="1"/>
    <col min="8453" max="8455" width="14.6328125" style="16" customWidth="1"/>
    <col min="8456" max="8456" width="16.54296875" style="16" customWidth="1"/>
    <col min="8457" max="8705" width="8.6328125" style="16"/>
    <col min="8706" max="8706" width="18.54296875" style="16" bestFit="1" customWidth="1"/>
    <col min="8707" max="8707" width="5.54296875" style="16" bestFit="1" customWidth="1"/>
    <col min="8708" max="8708" width="4.453125" style="16" bestFit="1" customWidth="1"/>
    <col min="8709" max="8711" width="14.6328125" style="16" customWidth="1"/>
    <col min="8712" max="8712" width="16.54296875" style="16" customWidth="1"/>
    <col min="8713" max="8961" width="8.6328125" style="16"/>
    <col min="8962" max="8962" width="18.54296875" style="16" bestFit="1" customWidth="1"/>
    <col min="8963" max="8963" width="5.54296875" style="16" bestFit="1" customWidth="1"/>
    <col min="8964" max="8964" width="4.453125" style="16" bestFit="1" customWidth="1"/>
    <col min="8965" max="8967" width="14.6328125" style="16" customWidth="1"/>
    <col min="8968" max="8968" width="16.54296875" style="16" customWidth="1"/>
    <col min="8969" max="9217" width="8.6328125" style="16"/>
    <col min="9218" max="9218" width="18.54296875" style="16" bestFit="1" customWidth="1"/>
    <col min="9219" max="9219" width="5.54296875" style="16" bestFit="1" customWidth="1"/>
    <col min="9220" max="9220" width="4.453125" style="16" bestFit="1" customWidth="1"/>
    <col min="9221" max="9223" width="14.6328125" style="16" customWidth="1"/>
    <col min="9224" max="9224" width="16.54296875" style="16" customWidth="1"/>
    <col min="9225" max="9473" width="8.6328125" style="16"/>
    <col min="9474" max="9474" width="18.54296875" style="16" bestFit="1" customWidth="1"/>
    <col min="9475" max="9475" width="5.54296875" style="16" bestFit="1" customWidth="1"/>
    <col min="9476" max="9476" width="4.453125" style="16" bestFit="1" customWidth="1"/>
    <col min="9477" max="9479" width="14.6328125" style="16" customWidth="1"/>
    <col min="9480" max="9480" width="16.54296875" style="16" customWidth="1"/>
    <col min="9481" max="9729" width="8.6328125" style="16"/>
    <col min="9730" max="9730" width="18.54296875" style="16" bestFit="1" customWidth="1"/>
    <col min="9731" max="9731" width="5.54296875" style="16" bestFit="1" customWidth="1"/>
    <col min="9732" max="9732" width="4.453125" style="16" bestFit="1" customWidth="1"/>
    <col min="9733" max="9735" width="14.6328125" style="16" customWidth="1"/>
    <col min="9736" max="9736" width="16.54296875" style="16" customWidth="1"/>
    <col min="9737" max="9985" width="8.6328125" style="16"/>
    <col min="9986" max="9986" width="18.54296875" style="16" bestFit="1" customWidth="1"/>
    <col min="9987" max="9987" width="5.54296875" style="16" bestFit="1" customWidth="1"/>
    <col min="9988" max="9988" width="4.453125" style="16" bestFit="1" customWidth="1"/>
    <col min="9989" max="9991" width="14.6328125" style="16" customWidth="1"/>
    <col min="9992" max="9992" width="16.54296875" style="16" customWidth="1"/>
    <col min="9993" max="10241" width="8.6328125" style="16"/>
    <col min="10242" max="10242" width="18.54296875" style="16" bestFit="1" customWidth="1"/>
    <col min="10243" max="10243" width="5.54296875" style="16" bestFit="1" customWidth="1"/>
    <col min="10244" max="10244" width="4.453125" style="16" bestFit="1" customWidth="1"/>
    <col min="10245" max="10247" width="14.6328125" style="16" customWidth="1"/>
    <col min="10248" max="10248" width="16.54296875" style="16" customWidth="1"/>
    <col min="10249" max="10497" width="8.6328125" style="16"/>
    <col min="10498" max="10498" width="18.54296875" style="16" bestFit="1" customWidth="1"/>
    <col min="10499" max="10499" width="5.54296875" style="16" bestFit="1" customWidth="1"/>
    <col min="10500" max="10500" width="4.453125" style="16" bestFit="1" customWidth="1"/>
    <col min="10501" max="10503" width="14.6328125" style="16" customWidth="1"/>
    <col min="10504" max="10504" width="16.54296875" style="16" customWidth="1"/>
    <col min="10505" max="10753" width="8.6328125" style="16"/>
    <col min="10754" max="10754" width="18.54296875" style="16" bestFit="1" customWidth="1"/>
    <col min="10755" max="10755" width="5.54296875" style="16" bestFit="1" customWidth="1"/>
    <col min="10756" max="10756" width="4.453125" style="16" bestFit="1" customWidth="1"/>
    <col min="10757" max="10759" width="14.6328125" style="16" customWidth="1"/>
    <col min="10760" max="10760" width="16.54296875" style="16" customWidth="1"/>
    <col min="10761" max="11009" width="8.6328125" style="16"/>
    <col min="11010" max="11010" width="18.54296875" style="16" bestFit="1" customWidth="1"/>
    <col min="11011" max="11011" width="5.54296875" style="16" bestFit="1" customWidth="1"/>
    <col min="11012" max="11012" width="4.453125" style="16" bestFit="1" customWidth="1"/>
    <col min="11013" max="11015" width="14.6328125" style="16" customWidth="1"/>
    <col min="11016" max="11016" width="16.54296875" style="16" customWidth="1"/>
    <col min="11017" max="11265" width="8.6328125" style="16"/>
    <col min="11266" max="11266" width="18.54296875" style="16" bestFit="1" customWidth="1"/>
    <col min="11267" max="11267" width="5.54296875" style="16" bestFit="1" customWidth="1"/>
    <col min="11268" max="11268" width="4.453125" style="16" bestFit="1" customWidth="1"/>
    <col min="11269" max="11271" width="14.6328125" style="16" customWidth="1"/>
    <col min="11272" max="11272" width="16.54296875" style="16" customWidth="1"/>
    <col min="11273" max="11521" width="8.6328125" style="16"/>
    <col min="11522" max="11522" width="18.54296875" style="16" bestFit="1" customWidth="1"/>
    <col min="11523" max="11523" width="5.54296875" style="16" bestFit="1" customWidth="1"/>
    <col min="11524" max="11524" width="4.453125" style="16" bestFit="1" customWidth="1"/>
    <col min="11525" max="11527" width="14.6328125" style="16" customWidth="1"/>
    <col min="11528" max="11528" width="16.54296875" style="16" customWidth="1"/>
    <col min="11529" max="11777" width="8.6328125" style="16"/>
    <col min="11778" max="11778" width="18.54296875" style="16" bestFit="1" customWidth="1"/>
    <col min="11779" max="11779" width="5.54296875" style="16" bestFit="1" customWidth="1"/>
    <col min="11780" max="11780" width="4.453125" style="16" bestFit="1" customWidth="1"/>
    <col min="11781" max="11783" width="14.6328125" style="16" customWidth="1"/>
    <col min="11784" max="11784" width="16.54296875" style="16" customWidth="1"/>
    <col min="11785" max="12033" width="8.6328125" style="16"/>
    <col min="12034" max="12034" width="18.54296875" style="16" bestFit="1" customWidth="1"/>
    <col min="12035" max="12035" width="5.54296875" style="16" bestFit="1" customWidth="1"/>
    <col min="12036" max="12036" width="4.453125" style="16" bestFit="1" customWidth="1"/>
    <col min="12037" max="12039" width="14.6328125" style="16" customWidth="1"/>
    <col min="12040" max="12040" width="16.54296875" style="16" customWidth="1"/>
    <col min="12041" max="12289" width="8.6328125" style="16"/>
    <col min="12290" max="12290" width="18.54296875" style="16" bestFit="1" customWidth="1"/>
    <col min="12291" max="12291" width="5.54296875" style="16" bestFit="1" customWidth="1"/>
    <col min="12292" max="12292" width="4.453125" style="16" bestFit="1" customWidth="1"/>
    <col min="12293" max="12295" width="14.6328125" style="16" customWidth="1"/>
    <col min="12296" max="12296" width="16.54296875" style="16" customWidth="1"/>
    <col min="12297" max="12545" width="8.6328125" style="16"/>
    <col min="12546" max="12546" width="18.54296875" style="16" bestFit="1" customWidth="1"/>
    <col min="12547" max="12547" width="5.54296875" style="16" bestFit="1" customWidth="1"/>
    <col min="12548" max="12548" width="4.453125" style="16" bestFit="1" customWidth="1"/>
    <col min="12549" max="12551" width="14.6328125" style="16" customWidth="1"/>
    <col min="12552" max="12552" width="16.54296875" style="16" customWidth="1"/>
    <col min="12553" max="12801" width="8.6328125" style="16"/>
    <col min="12802" max="12802" width="18.54296875" style="16" bestFit="1" customWidth="1"/>
    <col min="12803" max="12803" width="5.54296875" style="16" bestFit="1" customWidth="1"/>
    <col min="12804" max="12804" width="4.453125" style="16" bestFit="1" customWidth="1"/>
    <col min="12805" max="12807" width="14.6328125" style="16" customWidth="1"/>
    <col min="12808" max="12808" width="16.54296875" style="16" customWidth="1"/>
    <col min="12809" max="13057" width="8.6328125" style="16"/>
    <col min="13058" max="13058" width="18.54296875" style="16" bestFit="1" customWidth="1"/>
    <col min="13059" max="13059" width="5.54296875" style="16" bestFit="1" customWidth="1"/>
    <col min="13060" max="13060" width="4.453125" style="16" bestFit="1" customWidth="1"/>
    <col min="13061" max="13063" width="14.6328125" style="16" customWidth="1"/>
    <col min="13064" max="13064" width="16.54296875" style="16" customWidth="1"/>
    <col min="13065" max="13313" width="8.6328125" style="16"/>
    <col min="13314" max="13314" width="18.54296875" style="16" bestFit="1" customWidth="1"/>
    <col min="13315" max="13315" width="5.54296875" style="16" bestFit="1" customWidth="1"/>
    <col min="13316" max="13316" width="4.453125" style="16" bestFit="1" customWidth="1"/>
    <col min="13317" max="13319" width="14.6328125" style="16" customWidth="1"/>
    <col min="13320" max="13320" width="16.54296875" style="16" customWidth="1"/>
    <col min="13321" max="13569" width="8.6328125" style="16"/>
    <col min="13570" max="13570" width="18.54296875" style="16" bestFit="1" customWidth="1"/>
    <col min="13571" max="13571" width="5.54296875" style="16" bestFit="1" customWidth="1"/>
    <col min="13572" max="13572" width="4.453125" style="16" bestFit="1" customWidth="1"/>
    <col min="13573" max="13575" width="14.6328125" style="16" customWidth="1"/>
    <col min="13576" max="13576" width="16.54296875" style="16" customWidth="1"/>
    <col min="13577" max="13825" width="8.6328125" style="16"/>
    <col min="13826" max="13826" width="18.54296875" style="16" bestFit="1" customWidth="1"/>
    <col min="13827" max="13827" width="5.54296875" style="16" bestFit="1" customWidth="1"/>
    <col min="13828" max="13828" width="4.453125" style="16" bestFit="1" customWidth="1"/>
    <col min="13829" max="13831" width="14.6328125" style="16" customWidth="1"/>
    <col min="13832" max="13832" width="16.54296875" style="16" customWidth="1"/>
    <col min="13833" max="14081" width="8.6328125" style="16"/>
    <col min="14082" max="14082" width="18.54296875" style="16" bestFit="1" customWidth="1"/>
    <col min="14083" max="14083" width="5.54296875" style="16" bestFit="1" customWidth="1"/>
    <col min="14084" max="14084" width="4.453125" style="16" bestFit="1" customWidth="1"/>
    <col min="14085" max="14087" width="14.6328125" style="16" customWidth="1"/>
    <col min="14088" max="14088" width="16.54296875" style="16" customWidth="1"/>
    <col min="14089" max="14337" width="8.6328125" style="16"/>
    <col min="14338" max="14338" width="18.54296875" style="16" bestFit="1" customWidth="1"/>
    <col min="14339" max="14339" width="5.54296875" style="16" bestFit="1" customWidth="1"/>
    <col min="14340" max="14340" width="4.453125" style="16" bestFit="1" customWidth="1"/>
    <col min="14341" max="14343" width="14.6328125" style="16" customWidth="1"/>
    <col min="14344" max="14344" width="16.54296875" style="16" customWidth="1"/>
    <col min="14345" max="14593" width="8.6328125" style="16"/>
    <col min="14594" max="14594" width="18.54296875" style="16" bestFit="1" customWidth="1"/>
    <col min="14595" max="14595" width="5.54296875" style="16" bestFit="1" customWidth="1"/>
    <col min="14596" max="14596" width="4.453125" style="16" bestFit="1" customWidth="1"/>
    <col min="14597" max="14599" width="14.6328125" style="16" customWidth="1"/>
    <col min="14600" max="14600" width="16.54296875" style="16" customWidth="1"/>
    <col min="14601" max="14849" width="8.6328125" style="16"/>
    <col min="14850" max="14850" width="18.54296875" style="16" bestFit="1" customWidth="1"/>
    <col min="14851" max="14851" width="5.54296875" style="16" bestFit="1" customWidth="1"/>
    <col min="14852" max="14852" width="4.453125" style="16" bestFit="1" customWidth="1"/>
    <col min="14853" max="14855" width="14.6328125" style="16" customWidth="1"/>
    <col min="14856" max="14856" width="16.54296875" style="16" customWidth="1"/>
    <col min="14857" max="15105" width="8.6328125" style="16"/>
    <col min="15106" max="15106" width="18.54296875" style="16" bestFit="1" customWidth="1"/>
    <col min="15107" max="15107" width="5.54296875" style="16" bestFit="1" customWidth="1"/>
    <col min="15108" max="15108" width="4.453125" style="16" bestFit="1" customWidth="1"/>
    <col min="15109" max="15111" width="14.6328125" style="16" customWidth="1"/>
    <col min="15112" max="15112" width="16.54296875" style="16" customWidth="1"/>
    <col min="15113" max="15361" width="8.6328125" style="16"/>
    <col min="15362" max="15362" width="18.54296875" style="16" bestFit="1" customWidth="1"/>
    <col min="15363" max="15363" width="5.54296875" style="16" bestFit="1" customWidth="1"/>
    <col min="15364" max="15364" width="4.453125" style="16" bestFit="1" customWidth="1"/>
    <col min="15365" max="15367" width="14.6328125" style="16" customWidth="1"/>
    <col min="15368" max="15368" width="16.54296875" style="16" customWidth="1"/>
    <col min="15369" max="15617" width="8.6328125" style="16"/>
    <col min="15618" max="15618" width="18.54296875" style="16" bestFit="1" customWidth="1"/>
    <col min="15619" max="15619" width="5.54296875" style="16" bestFit="1" customWidth="1"/>
    <col min="15620" max="15620" width="4.453125" style="16" bestFit="1" customWidth="1"/>
    <col min="15621" max="15623" width="14.6328125" style="16" customWidth="1"/>
    <col min="15624" max="15624" width="16.54296875" style="16" customWidth="1"/>
    <col min="15625" max="15873" width="8.6328125" style="16"/>
    <col min="15874" max="15874" width="18.54296875" style="16" bestFit="1" customWidth="1"/>
    <col min="15875" max="15875" width="5.54296875" style="16" bestFit="1" customWidth="1"/>
    <col min="15876" max="15876" width="4.453125" style="16" bestFit="1" customWidth="1"/>
    <col min="15877" max="15879" width="14.6328125" style="16" customWidth="1"/>
    <col min="15880" max="15880" width="16.54296875" style="16" customWidth="1"/>
    <col min="15881" max="16129" width="8.6328125" style="16"/>
    <col min="16130" max="16130" width="18.54296875" style="16" bestFit="1" customWidth="1"/>
    <col min="16131" max="16131" width="5.54296875" style="16" bestFit="1" customWidth="1"/>
    <col min="16132" max="16132" width="4.453125" style="16" bestFit="1" customWidth="1"/>
    <col min="16133" max="16135" width="14.6328125" style="16" customWidth="1"/>
    <col min="16136" max="16136" width="16.54296875" style="16" customWidth="1"/>
    <col min="16137" max="16384" width="8.6328125" style="16"/>
  </cols>
  <sheetData>
    <row r="1" spans="1:34" ht="74" customHeight="1" thickBot="1">
      <c r="A1" s="189">
        <v>1</v>
      </c>
      <c r="B1" s="459" t="s">
        <v>240</v>
      </c>
      <c r="C1" s="460"/>
      <c r="D1" s="460"/>
      <c r="E1" s="460"/>
      <c r="F1" s="460"/>
      <c r="G1" s="460"/>
      <c r="H1" s="467" t="s">
        <v>251</v>
      </c>
      <c r="I1" s="468"/>
      <c r="J1" s="468"/>
      <c r="K1" s="468"/>
      <c r="L1" s="468"/>
      <c r="M1" s="468"/>
      <c r="N1" s="468"/>
      <c r="O1" s="468"/>
      <c r="P1" s="468"/>
      <c r="Q1" s="468"/>
      <c r="R1" s="468"/>
      <c r="S1" s="469"/>
    </row>
    <row r="2" spans="1:34" ht="18" customHeight="1" thickTop="1">
      <c r="A2" s="189">
        <v>2</v>
      </c>
      <c r="B2" s="461"/>
      <c r="C2" s="462"/>
      <c r="D2" s="462"/>
      <c r="E2" s="462"/>
      <c r="F2" s="462"/>
      <c r="G2" s="462"/>
      <c r="H2" s="454" t="s">
        <v>245</v>
      </c>
      <c r="I2" s="455"/>
      <c r="J2" s="455"/>
      <c r="K2" s="456"/>
      <c r="L2" s="454" t="s">
        <v>246</v>
      </c>
      <c r="M2" s="455"/>
      <c r="N2" s="455"/>
      <c r="O2" s="456"/>
      <c r="P2" s="454" t="s">
        <v>247</v>
      </c>
      <c r="Q2" s="455"/>
      <c r="R2" s="455"/>
      <c r="S2" s="456"/>
    </row>
    <row r="3" spans="1:34" ht="18" customHeight="1">
      <c r="A3" s="189">
        <v>3</v>
      </c>
      <c r="B3" s="463" t="s">
        <v>171</v>
      </c>
      <c r="C3" s="464"/>
      <c r="D3" s="464"/>
      <c r="E3" s="464"/>
      <c r="F3" s="464"/>
      <c r="G3" s="464"/>
      <c r="H3" s="470" t="str">
        <f>IF('Enterprise Budget'!E4="",'Enterprise Budget'!E3,'Enterprise Budget'!E4)</f>
        <v>Scenario 1</v>
      </c>
      <c r="I3" s="471"/>
      <c r="J3" s="471"/>
      <c r="K3" s="472"/>
      <c r="L3" s="470" t="str">
        <f>IF('Enterprise Budget'!F4="",'Enterprise Budget'!F3,'Enterprise Budget'!F4)</f>
        <v>Scenario 2</v>
      </c>
      <c r="M3" s="471"/>
      <c r="N3" s="471"/>
      <c r="O3" s="472"/>
      <c r="P3" s="470" t="str">
        <f>IF('Enterprise Budget'!G4="",'Enterprise Budget'!G3,'Enterprise Budget'!G4)</f>
        <v>Scenario 3</v>
      </c>
      <c r="Q3" s="471"/>
      <c r="R3" s="471"/>
      <c r="S3" s="472"/>
      <c r="T3" s="15"/>
      <c r="U3" s="15"/>
    </row>
    <row r="4" spans="1:34" ht="30.5" customHeight="1" thickBot="1">
      <c r="A4" s="189">
        <v>4</v>
      </c>
      <c r="B4" s="465" t="s">
        <v>250</v>
      </c>
      <c r="C4" s="466"/>
      <c r="D4" s="466"/>
      <c r="E4" s="466"/>
      <c r="F4" s="466"/>
      <c r="G4" s="466"/>
      <c r="H4" s="304" t="s">
        <v>237</v>
      </c>
      <c r="I4" s="305" t="s">
        <v>237</v>
      </c>
      <c r="J4" s="279" t="s">
        <v>241</v>
      </c>
      <c r="K4" s="204">
        <f>'Enterprise Budget'!E6</f>
        <v>0</v>
      </c>
      <c r="L4" s="304" t="s">
        <v>237</v>
      </c>
      <c r="M4" s="305" t="s">
        <v>237</v>
      </c>
      <c r="N4" s="279" t="s">
        <v>241</v>
      </c>
      <c r="O4" s="204">
        <f>'Enterprise Budget'!F6</f>
        <v>0</v>
      </c>
      <c r="P4" s="304" t="s">
        <v>237</v>
      </c>
      <c r="Q4" s="305" t="s">
        <v>237</v>
      </c>
      <c r="R4" s="279" t="s">
        <v>241</v>
      </c>
      <c r="S4" s="204">
        <f>'Enterprise Budget'!G6</f>
        <v>0</v>
      </c>
      <c r="T4" s="15"/>
      <c r="U4" s="15"/>
    </row>
    <row r="5" spans="1:34" s="44" customFormat="1" ht="82.25" customHeight="1">
      <c r="A5" s="189">
        <v>5</v>
      </c>
      <c r="B5" s="46" t="s">
        <v>97</v>
      </c>
      <c r="C5" s="41" t="s">
        <v>170</v>
      </c>
      <c r="D5" s="40" t="s">
        <v>57</v>
      </c>
      <c r="E5" s="41" t="s">
        <v>174</v>
      </c>
      <c r="F5" s="45" t="s">
        <v>50</v>
      </c>
      <c r="G5" s="42" t="s">
        <v>173</v>
      </c>
      <c r="H5" s="205" t="s">
        <v>224</v>
      </c>
      <c r="I5" s="198" t="s">
        <v>225</v>
      </c>
      <c r="J5" s="200" t="s">
        <v>248</v>
      </c>
      <c r="K5" s="206" t="s">
        <v>249</v>
      </c>
      <c r="L5" s="205" t="s">
        <v>224</v>
      </c>
      <c r="M5" s="198" t="s">
        <v>225</v>
      </c>
      <c r="N5" s="200" t="s">
        <v>248</v>
      </c>
      <c r="O5" s="206" t="s">
        <v>249</v>
      </c>
      <c r="P5" s="205" t="s">
        <v>224</v>
      </c>
      <c r="Q5" s="198" t="s">
        <v>225</v>
      </c>
      <c r="R5" s="200" t="s">
        <v>248</v>
      </c>
      <c r="S5" s="206" t="s">
        <v>249</v>
      </c>
      <c r="T5" s="43"/>
      <c r="U5" s="457" t="s">
        <v>162</v>
      </c>
      <c r="V5" s="458"/>
      <c r="W5" s="180"/>
      <c r="X5" s="180"/>
    </row>
    <row r="6" spans="1:34" ht="14.4" customHeight="1">
      <c r="A6" s="189">
        <v>6</v>
      </c>
      <c r="B6" s="169"/>
      <c r="C6" s="170"/>
      <c r="D6" s="171"/>
      <c r="E6" s="306"/>
      <c r="F6" s="170"/>
      <c r="G6" s="172"/>
      <c r="H6" s="207"/>
      <c r="I6" s="197"/>
      <c r="J6" s="201">
        <f>IF(AND($C6&gt;0,$E6&gt;0),(((((H6/$X6)*K$4)/$E6)+(((I6/$Y6)*(365-K$4))/$E6))/(1-$F6)),0)</f>
        <v>0</v>
      </c>
      <c r="K6" s="208">
        <f>IF(J6&gt;0,$G6*J6,0)</f>
        <v>0</v>
      </c>
      <c r="L6" s="207"/>
      <c r="M6" s="197"/>
      <c r="N6" s="201">
        <f>IF(AND($C6&gt;0,$E6&gt;0),(((((L6/$AB6)*O$4)/$E6)+(((M6/$AC6)*(365-O$4))/$E6))/(1-$F6)),0)</f>
        <v>0</v>
      </c>
      <c r="O6" s="208">
        <f>IF(N6&gt;0,$G6*N6,0)</f>
        <v>0</v>
      </c>
      <c r="P6" s="207"/>
      <c r="Q6" s="197"/>
      <c r="R6" s="201">
        <f>IF(AND($C6&gt;0,$E6&gt;0),(((((P6/$AF6)*S$4)/$E6)+(((Q6/$AG6)*(365-S$4))/$E6))/(1-$F6)),0)</f>
        <v>0</v>
      </c>
      <c r="S6" s="208">
        <f>IF(R6&gt;0,$G6*R6,0)</f>
        <v>0</v>
      </c>
      <c r="T6" s="15"/>
      <c r="U6" s="181" t="s">
        <v>138</v>
      </c>
      <c r="V6" s="182" t="s">
        <v>139</v>
      </c>
      <c r="W6" s="17"/>
      <c r="X6" s="199">
        <f t="shared" ref="X6:X37" si="0">IF(H$4="As-Fed",1,C6)</f>
        <v>1</v>
      </c>
      <c r="Y6" s="199">
        <f t="shared" ref="Y6:Y37" si="1">IF(I$4="As-Fed",1,C6)</f>
        <v>1</v>
      </c>
      <c r="Z6" s="199" t="e">
        <f>IF(#REF!="As-Fed",1,C6)</f>
        <v>#REF!</v>
      </c>
      <c r="AB6" s="199">
        <f t="shared" ref="AB6:AB37" si="2">IF(L$4="As-Fed",1,$C6)</f>
        <v>1</v>
      </c>
      <c r="AC6" s="199">
        <f t="shared" ref="AC6:AC37" si="3">IF(M$4="As-Fed",1,$C6)</f>
        <v>1</v>
      </c>
      <c r="AD6" s="199" t="e">
        <f>IF(#REF!="As-Fed",1,$C6)</f>
        <v>#REF!</v>
      </c>
      <c r="AF6" s="199">
        <f t="shared" ref="AF6:AF37" si="4">IF(P$4="As-Fed",1,$C6)</f>
        <v>1</v>
      </c>
      <c r="AG6" s="199">
        <f t="shared" ref="AG6:AG37" si="5">IF(Q$4="As-Fed",1,$C6)</f>
        <v>1</v>
      </c>
      <c r="AH6" s="199" t="e">
        <f>IF(#REF!="As-Fed",1,$C6)</f>
        <v>#REF!</v>
      </c>
    </row>
    <row r="7" spans="1:34">
      <c r="A7" s="189">
        <v>7</v>
      </c>
      <c r="B7" s="169"/>
      <c r="C7" s="170"/>
      <c r="D7" s="171"/>
      <c r="E7" s="306"/>
      <c r="F7" s="170"/>
      <c r="G7" s="172"/>
      <c r="H7" s="207"/>
      <c r="I7" s="197"/>
      <c r="J7" s="201">
        <f t="shared" ref="J7:J55" si="6">IF(AND($C7&gt;0,$E7&gt;0),(((((H7/$X7)*K$4)/$E7)+(((I7/$Y7)*(365-K$4))/$E7))/(1-$F7)),0)</f>
        <v>0</v>
      </c>
      <c r="K7" s="208">
        <f t="shared" ref="K7:K55" si="7">IF(J7&gt;0,$G7*J7,0)</f>
        <v>0</v>
      </c>
      <c r="L7" s="207"/>
      <c r="M7" s="197"/>
      <c r="N7" s="201">
        <f t="shared" ref="N7:N55" si="8">IF(AND($C7&gt;0,$E7&gt;0),(((((L7/$AB7)*O$4)/$E7)+(((M7/$AC7)*(365-O$4))/$E7))/(1-$F7)),0)</f>
        <v>0</v>
      </c>
      <c r="O7" s="208">
        <f t="shared" ref="O7:O55" si="9">IF(N7&gt;0,$G7*N7,0)</f>
        <v>0</v>
      </c>
      <c r="P7" s="207"/>
      <c r="Q7" s="197"/>
      <c r="R7" s="201">
        <f t="shared" ref="R7:R55" si="10">IF(AND($C7&gt;0,$E7&gt;0),(((((P7/$AF7)*S$4)/$E7)+(((Q7/$AG7)*(365-S$4))/$E7))/(1-$F7)),0)</f>
        <v>0</v>
      </c>
      <c r="S7" s="208">
        <f t="shared" ref="S7:S55" si="11">IF(R7&gt;0,$G7*R7,0)</f>
        <v>0</v>
      </c>
      <c r="T7" s="15"/>
      <c r="U7" s="183" t="s">
        <v>159</v>
      </c>
      <c r="V7" s="184" t="s">
        <v>160</v>
      </c>
      <c r="X7" s="199">
        <f t="shared" si="0"/>
        <v>1</v>
      </c>
      <c r="Y7" s="199">
        <f t="shared" si="1"/>
        <v>1</v>
      </c>
      <c r="Z7" s="199" t="e">
        <f>IF(#REF!="As-Fed",1,C7)</f>
        <v>#REF!</v>
      </c>
      <c r="AB7" s="199">
        <f t="shared" si="2"/>
        <v>1</v>
      </c>
      <c r="AC7" s="199">
        <f t="shared" si="3"/>
        <v>1</v>
      </c>
      <c r="AD7" s="199" t="e">
        <f>IF(#REF!="As-Fed",1,$C7)</f>
        <v>#REF!</v>
      </c>
      <c r="AF7" s="199">
        <f t="shared" si="4"/>
        <v>1</v>
      </c>
      <c r="AG7" s="199">
        <f t="shared" si="5"/>
        <v>1</v>
      </c>
      <c r="AH7" s="199" t="e">
        <f>IF(#REF!="As-Fed",1,$C7)</f>
        <v>#REF!</v>
      </c>
    </row>
    <row r="8" spans="1:34">
      <c r="A8" s="189">
        <v>8</v>
      </c>
      <c r="B8" s="173"/>
      <c r="C8" s="170"/>
      <c r="D8" s="171"/>
      <c r="E8" s="306"/>
      <c r="F8" s="170"/>
      <c r="G8" s="174"/>
      <c r="H8" s="207"/>
      <c r="I8" s="197"/>
      <c r="J8" s="201">
        <f t="shared" si="6"/>
        <v>0</v>
      </c>
      <c r="K8" s="208">
        <f t="shared" si="7"/>
        <v>0</v>
      </c>
      <c r="L8" s="207"/>
      <c r="M8" s="197"/>
      <c r="N8" s="201">
        <f t="shared" si="8"/>
        <v>0</v>
      </c>
      <c r="O8" s="208">
        <f t="shared" si="9"/>
        <v>0</v>
      </c>
      <c r="P8" s="207"/>
      <c r="Q8" s="197"/>
      <c r="R8" s="201">
        <f t="shared" si="10"/>
        <v>0</v>
      </c>
      <c r="S8" s="208">
        <f t="shared" si="11"/>
        <v>0</v>
      </c>
      <c r="T8" s="15"/>
      <c r="U8" s="185" t="s">
        <v>242</v>
      </c>
      <c r="V8" s="280" t="s">
        <v>243</v>
      </c>
      <c r="X8" s="199">
        <f t="shared" si="0"/>
        <v>1</v>
      </c>
      <c r="Y8" s="199">
        <f t="shared" si="1"/>
        <v>1</v>
      </c>
      <c r="Z8" s="199" t="e">
        <f>IF(#REF!="As-Fed",1,C8)</f>
        <v>#REF!</v>
      </c>
      <c r="AB8" s="199">
        <f t="shared" si="2"/>
        <v>1</v>
      </c>
      <c r="AC8" s="199">
        <f t="shared" si="3"/>
        <v>1</v>
      </c>
      <c r="AD8" s="199" t="e">
        <f>IF(#REF!="As-Fed",1,$C8)</f>
        <v>#REF!</v>
      </c>
      <c r="AF8" s="199">
        <f t="shared" si="4"/>
        <v>1</v>
      </c>
      <c r="AG8" s="199">
        <f t="shared" si="5"/>
        <v>1</v>
      </c>
      <c r="AH8" s="199" t="e">
        <f>IF(#REF!="As-Fed",1,$C8)</f>
        <v>#REF!</v>
      </c>
    </row>
    <row r="9" spans="1:34">
      <c r="A9" s="189">
        <v>9</v>
      </c>
      <c r="B9" s="173"/>
      <c r="C9" s="170"/>
      <c r="D9" s="171"/>
      <c r="E9" s="306"/>
      <c r="F9" s="170"/>
      <c r="G9" s="174"/>
      <c r="H9" s="207"/>
      <c r="I9" s="197"/>
      <c r="J9" s="201">
        <f t="shared" si="6"/>
        <v>0</v>
      </c>
      <c r="K9" s="208">
        <f t="shared" si="7"/>
        <v>0</v>
      </c>
      <c r="L9" s="207"/>
      <c r="M9" s="197"/>
      <c r="N9" s="201">
        <f t="shared" si="8"/>
        <v>0</v>
      </c>
      <c r="O9" s="208">
        <f t="shared" si="9"/>
        <v>0</v>
      </c>
      <c r="P9" s="207"/>
      <c r="Q9" s="197"/>
      <c r="R9" s="201">
        <f t="shared" si="10"/>
        <v>0</v>
      </c>
      <c r="S9" s="208">
        <f t="shared" si="11"/>
        <v>0</v>
      </c>
      <c r="T9" s="15"/>
      <c r="U9" s="183" t="s">
        <v>140</v>
      </c>
      <c r="V9" s="184" t="s">
        <v>141</v>
      </c>
      <c r="X9" s="199">
        <f t="shared" si="0"/>
        <v>1</v>
      </c>
      <c r="Y9" s="199">
        <f t="shared" si="1"/>
        <v>1</v>
      </c>
      <c r="Z9" s="199" t="e">
        <f>IF(#REF!="As-Fed",1,C9)</f>
        <v>#REF!</v>
      </c>
      <c r="AB9" s="199">
        <f t="shared" si="2"/>
        <v>1</v>
      </c>
      <c r="AC9" s="199">
        <f t="shared" si="3"/>
        <v>1</v>
      </c>
      <c r="AD9" s="199" t="e">
        <f>IF(#REF!="As-Fed",1,$C9)</f>
        <v>#REF!</v>
      </c>
      <c r="AF9" s="199">
        <f t="shared" si="4"/>
        <v>1</v>
      </c>
      <c r="AG9" s="199">
        <f t="shared" si="5"/>
        <v>1</v>
      </c>
      <c r="AH9" s="199" t="e">
        <f>IF(#REF!="As-Fed",1,$C9)</f>
        <v>#REF!</v>
      </c>
    </row>
    <row r="10" spans="1:34">
      <c r="A10" s="189">
        <v>10</v>
      </c>
      <c r="B10" s="173"/>
      <c r="C10" s="170"/>
      <c r="D10" s="171"/>
      <c r="E10" s="306"/>
      <c r="F10" s="170"/>
      <c r="G10" s="174"/>
      <c r="H10" s="207"/>
      <c r="I10" s="197"/>
      <c r="J10" s="201">
        <f t="shared" si="6"/>
        <v>0</v>
      </c>
      <c r="K10" s="208">
        <f t="shared" si="7"/>
        <v>0</v>
      </c>
      <c r="L10" s="207"/>
      <c r="M10" s="197"/>
      <c r="N10" s="201">
        <f t="shared" si="8"/>
        <v>0</v>
      </c>
      <c r="O10" s="208">
        <f t="shared" si="9"/>
        <v>0</v>
      </c>
      <c r="P10" s="207"/>
      <c r="Q10" s="197"/>
      <c r="R10" s="201">
        <f t="shared" si="10"/>
        <v>0</v>
      </c>
      <c r="S10" s="208">
        <f t="shared" si="11"/>
        <v>0</v>
      </c>
      <c r="T10" s="15"/>
      <c r="U10" s="185" t="s">
        <v>51</v>
      </c>
      <c r="V10" s="186">
        <v>0.85</v>
      </c>
      <c r="X10" s="199">
        <f t="shared" si="0"/>
        <v>1</v>
      </c>
      <c r="Y10" s="199">
        <f t="shared" si="1"/>
        <v>1</v>
      </c>
      <c r="Z10" s="199" t="e">
        <f>IF(#REF!="As-Fed",1,C10)</f>
        <v>#REF!</v>
      </c>
      <c r="AB10" s="199">
        <f t="shared" si="2"/>
        <v>1</v>
      </c>
      <c r="AC10" s="199">
        <f t="shared" si="3"/>
        <v>1</v>
      </c>
      <c r="AD10" s="199" t="e">
        <f>IF(#REF!="As-Fed",1,$C10)</f>
        <v>#REF!</v>
      </c>
      <c r="AF10" s="199">
        <f t="shared" si="4"/>
        <v>1</v>
      </c>
      <c r="AG10" s="199">
        <f t="shared" si="5"/>
        <v>1</v>
      </c>
      <c r="AH10" s="199" t="e">
        <f>IF(#REF!="As-Fed",1,$C10)</f>
        <v>#REF!</v>
      </c>
    </row>
    <row r="11" spans="1:34">
      <c r="A11" s="189">
        <v>11</v>
      </c>
      <c r="B11" s="173"/>
      <c r="C11" s="170"/>
      <c r="D11" s="171"/>
      <c r="E11" s="306"/>
      <c r="F11" s="170"/>
      <c r="G11" s="174"/>
      <c r="H11" s="207"/>
      <c r="I11" s="197"/>
      <c r="J11" s="201">
        <f t="shared" si="6"/>
        <v>0</v>
      </c>
      <c r="K11" s="208">
        <f t="shared" si="7"/>
        <v>0</v>
      </c>
      <c r="L11" s="207"/>
      <c r="M11" s="197"/>
      <c r="N11" s="201">
        <f t="shared" si="8"/>
        <v>0</v>
      </c>
      <c r="O11" s="208">
        <f t="shared" si="9"/>
        <v>0</v>
      </c>
      <c r="P11" s="207"/>
      <c r="Q11" s="197"/>
      <c r="R11" s="201">
        <f t="shared" si="10"/>
        <v>0</v>
      </c>
      <c r="S11" s="208">
        <f t="shared" si="11"/>
        <v>0</v>
      </c>
      <c r="T11" s="15"/>
      <c r="U11" s="183" t="s">
        <v>142</v>
      </c>
      <c r="V11" s="184" t="s">
        <v>143</v>
      </c>
      <c r="X11" s="199">
        <f t="shared" si="0"/>
        <v>1</v>
      </c>
      <c r="Y11" s="199">
        <f t="shared" si="1"/>
        <v>1</v>
      </c>
      <c r="Z11" s="199" t="e">
        <f>IF(#REF!="As-Fed",1,C11)</f>
        <v>#REF!</v>
      </c>
      <c r="AB11" s="199">
        <f t="shared" si="2"/>
        <v>1</v>
      </c>
      <c r="AC11" s="199">
        <f t="shared" si="3"/>
        <v>1</v>
      </c>
      <c r="AD11" s="199" t="e">
        <f>IF(#REF!="As-Fed",1,$C11)</f>
        <v>#REF!</v>
      </c>
      <c r="AF11" s="199">
        <f t="shared" si="4"/>
        <v>1</v>
      </c>
      <c r="AG11" s="199">
        <f t="shared" si="5"/>
        <v>1</v>
      </c>
      <c r="AH11" s="199" t="e">
        <f>IF(#REF!="As-Fed",1,$C11)</f>
        <v>#REF!</v>
      </c>
    </row>
    <row r="12" spans="1:34">
      <c r="A12" s="189">
        <v>12</v>
      </c>
      <c r="B12" s="173"/>
      <c r="C12" s="170"/>
      <c r="D12" s="171"/>
      <c r="E12" s="306"/>
      <c r="F12" s="170"/>
      <c r="G12" s="174"/>
      <c r="H12" s="207"/>
      <c r="I12" s="197"/>
      <c r="J12" s="201">
        <f t="shared" si="6"/>
        <v>0</v>
      </c>
      <c r="K12" s="208">
        <f t="shared" si="7"/>
        <v>0</v>
      </c>
      <c r="L12" s="207"/>
      <c r="M12" s="197"/>
      <c r="N12" s="201">
        <f t="shared" si="8"/>
        <v>0</v>
      </c>
      <c r="O12" s="208">
        <f t="shared" si="9"/>
        <v>0</v>
      </c>
      <c r="P12" s="207"/>
      <c r="Q12" s="197"/>
      <c r="R12" s="201">
        <f t="shared" si="10"/>
        <v>0</v>
      </c>
      <c r="S12" s="208">
        <f t="shared" si="11"/>
        <v>0</v>
      </c>
      <c r="T12" s="15"/>
      <c r="U12" s="183" t="s">
        <v>144</v>
      </c>
      <c r="V12" s="184" t="s">
        <v>143</v>
      </c>
      <c r="X12" s="199">
        <f t="shared" si="0"/>
        <v>1</v>
      </c>
      <c r="Y12" s="199">
        <f t="shared" si="1"/>
        <v>1</v>
      </c>
      <c r="Z12" s="199" t="e">
        <f>IF(#REF!="As-Fed",1,C12)</f>
        <v>#REF!</v>
      </c>
      <c r="AB12" s="199">
        <f t="shared" si="2"/>
        <v>1</v>
      </c>
      <c r="AC12" s="199">
        <f t="shared" si="3"/>
        <v>1</v>
      </c>
      <c r="AD12" s="199" t="e">
        <f>IF(#REF!="As-Fed",1,$C12)</f>
        <v>#REF!</v>
      </c>
      <c r="AF12" s="199">
        <f t="shared" si="4"/>
        <v>1</v>
      </c>
      <c r="AG12" s="199">
        <f t="shared" si="5"/>
        <v>1</v>
      </c>
      <c r="AH12" s="199" t="e">
        <f>IF(#REF!="As-Fed",1,$C12)</f>
        <v>#REF!</v>
      </c>
    </row>
    <row r="13" spans="1:34">
      <c r="A13" s="189">
        <v>13</v>
      </c>
      <c r="B13" s="173"/>
      <c r="C13" s="170"/>
      <c r="D13" s="171"/>
      <c r="E13" s="306"/>
      <c r="F13" s="170"/>
      <c r="G13" s="174"/>
      <c r="H13" s="207"/>
      <c r="I13" s="197"/>
      <c r="J13" s="201">
        <f t="shared" si="6"/>
        <v>0</v>
      </c>
      <c r="K13" s="208">
        <f t="shared" si="7"/>
        <v>0</v>
      </c>
      <c r="L13" s="207"/>
      <c r="M13" s="197"/>
      <c r="N13" s="201">
        <f t="shared" si="8"/>
        <v>0</v>
      </c>
      <c r="O13" s="208">
        <f t="shared" si="9"/>
        <v>0</v>
      </c>
      <c r="P13" s="207"/>
      <c r="Q13" s="197"/>
      <c r="R13" s="201">
        <f t="shared" si="10"/>
        <v>0</v>
      </c>
      <c r="S13" s="208">
        <f t="shared" si="11"/>
        <v>0</v>
      </c>
      <c r="T13" s="15"/>
      <c r="U13" s="185" t="s">
        <v>25</v>
      </c>
      <c r="V13" s="186">
        <v>0.6</v>
      </c>
      <c r="X13" s="199">
        <f t="shared" si="0"/>
        <v>1</v>
      </c>
      <c r="Y13" s="199">
        <f t="shared" si="1"/>
        <v>1</v>
      </c>
      <c r="Z13" s="199" t="e">
        <f>IF(#REF!="As-Fed",1,C13)</f>
        <v>#REF!</v>
      </c>
      <c r="AB13" s="199">
        <f t="shared" si="2"/>
        <v>1</v>
      </c>
      <c r="AC13" s="199">
        <f t="shared" si="3"/>
        <v>1</v>
      </c>
      <c r="AD13" s="199" t="e">
        <f>IF(#REF!="As-Fed",1,$C13)</f>
        <v>#REF!</v>
      </c>
      <c r="AF13" s="199">
        <f t="shared" si="4"/>
        <v>1</v>
      </c>
      <c r="AG13" s="199">
        <f t="shared" si="5"/>
        <v>1</v>
      </c>
      <c r="AH13" s="199" t="e">
        <f>IF(#REF!="As-Fed",1,$C13)</f>
        <v>#REF!</v>
      </c>
    </row>
    <row r="14" spans="1:34">
      <c r="A14" s="189">
        <v>14</v>
      </c>
      <c r="B14" s="173"/>
      <c r="C14" s="170"/>
      <c r="D14" s="171"/>
      <c r="E14" s="306"/>
      <c r="F14" s="170"/>
      <c r="G14" s="174"/>
      <c r="H14" s="207"/>
      <c r="I14" s="197"/>
      <c r="J14" s="201">
        <f t="shared" si="6"/>
        <v>0</v>
      </c>
      <c r="K14" s="208">
        <f t="shared" si="7"/>
        <v>0</v>
      </c>
      <c r="L14" s="207"/>
      <c r="M14" s="197"/>
      <c r="N14" s="201">
        <f t="shared" si="8"/>
        <v>0</v>
      </c>
      <c r="O14" s="208">
        <f t="shared" si="9"/>
        <v>0</v>
      </c>
      <c r="P14" s="207"/>
      <c r="Q14" s="197"/>
      <c r="R14" s="201">
        <f t="shared" si="10"/>
        <v>0</v>
      </c>
      <c r="S14" s="208">
        <f t="shared" si="11"/>
        <v>0</v>
      </c>
      <c r="T14" s="15"/>
      <c r="U14" s="183" t="s">
        <v>145</v>
      </c>
      <c r="V14" s="184" t="s">
        <v>146</v>
      </c>
      <c r="X14" s="199">
        <f t="shared" si="0"/>
        <v>1</v>
      </c>
      <c r="Y14" s="199">
        <f t="shared" si="1"/>
        <v>1</v>
      </c>
      <c r="Z14" s="199" t="e">
        <f>IF(#REF!="As-Fed",1,C14)</f>
        <v>#REF!</v>
      </c>
      <c r="AB14" s="199">
        <f t="shared" si="2"/>
        <v>1</v>
      </c>
      <c r="AC14" s="199">
        <f t="shared" si="3"/>
        <v>1</v>
      </c>
      <c r="AD14" s="199" t="e">
        <f>IF(#REF!="As-Fed",1,$C14)</f>
        <v>#REF!</v>
      </c>
      <c r="AF14" s="199">
        <f t="shared" si="4"/>
        <v>1</v>
      </c>
      <c r="AG14" s="199">
        <f t="shared" si="5"/>
        <v>1</v>
      </c>
      <c r="AH14" s="199" t="e">
        <f>IF(#REF!="As-Fed",1,$C14)</f>
        <v>#REF!</v>
      </c>
    </row>
    <row r="15" spans="1:34">
      <c r="A15" s="189">
        <v>15</v>
      </c>
      <c r="B15" s="173"/>
      <c r="C15" s="170"/>
      <c r="D15" s="171"/>
      <c r="E15" s="306"/>
      <c r="F15" s="170"/>
      <c r="G15" s="174"/>
      <c r="H15" s="207"/>
      <c r="I15" s="197"/>
      <c r="J15" s="201">
        <f t="shared" si="6"/>
        <v>0</v>
      </c>
      <c r="K15" s="208">
        <f t="shared" si="7"/>
        <v>0</v>
      </c>
      <c r="L15" s="207"/>
      <c r="M15" s="197"/>
      <c r="N15" s="201">
        <f t="shared" si="8"/>
        <v>0</v>
      </c>
      <c r="O15" s="208">
        <f t="shared" si="9"/>
        <v>0</v>
      </c>
      <c r="P15" s="207"/>
      <c r="Q15" s="197"/>
      <c r="R15" s="201">
        <f t="shared" si="10"/>
        <v>0</v>
      </c>
      <c r="S15" s="208">
        <f t="shared" si="11"/>
        <v>0</v>
      </c>
      <c r="T15" s="15"/>
      <c r="U15" s="183" t="s">
        <v>147</v>
      </c>
      <c r="V15" s="184" t="s">
        <v>148</v>
      </c>
      <c r="X15" s="199">
        <f t="shared" si="0"/>
        <v>1</v>
      </c>
      <c r="Y15" s="199">
        <f t="shared" si="1"/>
        <v>1</v>
      </c>
      <c r="Z15" s="199" t="e">
        <f>IF(#REF!="As-Fed",1,C15)</f>
        <v>#REF!</v>
      </c>
      <c r="AB15" s="199">
        <f t="shared" si="2"/>
        <v>1</v>
      </c>
      <c r="AC15" s="199">
        <f t="shared" si="3"/>
        <v>1</v>
      </c>
      <c r="AD15" s="199" t="e">
        <f>IF(#REF!="As-Fed",1,$C15)</f>
        <v>#REF!</v>
      </c>
      <c r="AF15" s="199">
        <f t="shared" si="4"/>
        <v>1</v>
      </c>
      <c r="AG15" s="199">
        <f t="shared" si="5"/>
        <v>1</v>
      </c>
      <c r="AH15" s="199" t="e">
        <f>IF(#REF!="As-Fed",1,$C15)</f>
        <v>#REF!</v>
      </c>
    </row>
    <row r="16" spans="1:34">
      <c r="A16" s="189">
        <v>16</v>
      </c>
      <c r="B16" s="173"/>
      <c r="C16" s="175"/>
      <c r="D16" s="171"/>
      <c r="E16" s="306"/>
      <c r="F16" s="170"/>
      <c r="G16" s="174"/>
      <c r="H16" s="207"/>
      <c r="I16" s="197"/>
      <c r="J16" s="201">
        <f t="shared" si="6"/>
        <v>0</v>
      </c>
      <c r="K16" s="208">
        <f t="shared" si="7"/>
        <v>0</v>
      </c>
      <c r="L16" s="207"/>
      <c r="M16" s="197"/>
      <c r="N16" s="201">
        <f t="shared" si="8"/>
        <v>0</v>
      </c>
      <c r="O16" s="208">
        <f t="shared" si="9"/>
        <v>0</v>
      </c>
      <c r="P16" s="207"/>
      <c r="Q16" s="197"/>
      <c r="R16" s="201">
        <f t="shared" si="10"/>
        <v>0</v>
      </c>
      <c r="S16" s="208">
        <f t="shared" si="11"/>
        <v>0</v>
      </c>
      <c r="T16" s="15"/>
      <c r="U16" s="183" t="s">
        <v>161</v>
      </c>
      <c r="V16" s="184" t="s">
        <v>148</v>
      </c>
      <c r="X16" s="199">
        <f t="shared" si="0"/>
        <v>1</v>
      </c>
      <c r="Y16" s="199">
        <f t="shared" si="1"/>
        <v>1</v>
      </c>
      <c r="Z16" s="199" t="e">
        <f>IF(#REF!="As-Fed",1,C16)</f>
        <v>#REF!</v>
      </c>
      <c r="AB16" s="199">
        <f t="shared" si="2"/>
        <v>1</v>
      </c>
      <c r="AC16" s="199">
        <f t="shared" si="3"/>
        <v>1</v>
      </c>
      <c r="AD16" s="199" t="e">
        <f>IF(#REF!="As-Fed",1,$C16)</f>
        <v>#REF!</v>
      </c>
      <c r="AF16" s="199">
        <f t="shared" si="4"/>
        <v>1</v>
      </c>
      <c r="AG16" s="199">
        <f t="shared" si="5"/>
        <v>1</v>
      </c>
      <c r="AH16" s="199" t="e">
        <f>IF(#REF!="As-Fed",1,$C16)</f>
        <v>#REF!</v>
      </c>
    </row>
    <row r="17" spans="1:34">
      <c r="A17" s="189">
        <v>17</v>
      </c>
      <c r="B17" s="173"/>
      <c r="C17" s="175"/>
      <c r="D17" s="171"/>
      <c r="E17" s="306"/>
      <c r="F17" s="170"/>
      <c r="G17" s="174"/>
      <c r="H17" s="207"/>
      <c r="I17" s="197"/>
      <c r="J17" s="201">
        <f t="shared" si="6"/>
        <v>0</v>
      </c>
      <c r="K17" s="208">
        <f t="shared" si="7"/>
        <v>0</v>
      </c>
      <c r="L17" s="207"/>
      <c r="M17" s="197"/>
      <c r="N17" s="201">
        <f t="shared" si="8"/>
        <v>0</v>
      </c>
      <c r="O17" s="208">
        <f t="shared" si="9"/>
        <v>0</v>
      </c>
      <c r="P17" s="207"/>
      <c r="Q17" s="197"/>
      <c r="R17" s="201">
        <f t="shared" si="10"/>
        <v>0</v>
      </c>
      <c r="S17" s="208">
        <f t="shared" si="11"/>
        <v>0</v>
      </c>
      <c r="T17" s="15"/>
      <c r="U17" s="185" t="s">
        <v>52</v>
      </c>
      <c r="V17" s="186">
        <v>0.89</v>
      </c>
      <c r="X17" s="199">
        <f t="shared" si="0"/>
        <v>1</v>
      </c>
      <c r="Y17" s="199">
        <f t="shared" si="1"/>
        <v>1</v>
      </c>
      <c r="Z17" s="199" t="e">
        <f>IF(#REF!="As-Fed",1,C17)</f>
        <v>#REF!</v>
      </c>
      <c r="AB17" s="199">
        <f t="shared" si="2"/>
        <v>1</v>
      </c>
      <c r="AC17" s="199">
        <f t="shared" si="3"/>
        <v>1</v>
      </c>
      <c r="AD17" s="199" t="e">
        <f>IF(#REF!="As-Fed",1,$C17)</f>
        <v>#REF!</v>
      </c>
      <c r="AF17" s="199">
        <f t="shared" si="4"/>
        <v>1</v>
      </c>
      <c r="AG17" s="199">
        <f t="shared" si="5"/>
        <v>1</v>
      </c>
      <c r="AH17" s="199" t="e">
        <f>IF(#REF!="As-Fed",1,$C17)</f>
        <v>#REF!</v>
      </c>
    </row>
    <row r="18" spans="1:34">
      <c r="A18" s="189">
        <v>18</v>
      </c>
      <c r="B18" s="173"/>
      <c r="C18" s="175"/>
      <c r="D18" s="171"/>
      <c r="E18" s="306"/>
      <c r="F18" s="170"/>
      <c r="G18" s="174"/>
      <c r="H18" s="207"/>
      <c r="I18" s="197"/>
      <c r="J18" s="201">
        <f t="shared" si="6"/>
        <v>0</v>
      </c>
      <c r="K18" s="208">
        <f t="shared" si="7"/>
        <v>0</v>
      </c>
      <c r="L18" s="207"/>
      <c r="M18" s="197"/>
      <c r="N18" s="201">
        <f t="shared" si="8"/>
        <v>0</v>
      </c>
      <c r="O18" s="208">
        <f t="shared" si="9"/>
        <v>0</v>
      </c>
      <c r="P18" s="207"/>
      <c r="Q18" s="197"/>
      <c r="R18" s="201">
        <f t="shared" si="10"/>
        <v>0</v>
      </c>
      <c r="S18" s="208">
        <f t="shared" si="11"/>
        <v>0</v>
      </c>
      <c r="T18" s="15"/>
      <c r="U18" s="185" t="s">
        <v>17</v>
      </c>
      <c r="V18" s="186">
        <v>0.89</v>
      </c>
      <c r="X18" s="199">
        <f t="shared" si="0"/>
        <v>1</v>
      </c>
      <c r="Y18" s="199">
        <f t="shared" si="1"/>
        <v>1</v>
      </c>
      <c r="Z18" s="199" t="e">
        <f>IF(#REF!="As-Fed",1,C18)</f>
        <v>#REF!</v>
      </c>
      <c r="AB18" s="199">
        <f t="shared" si="2"/>
        <v>1</v>
      </c>
      <c r="AC18" s="199">
        <f t="shared" si="3"/>
        <v>1</v>
      </c>
      <c r="AD18" s="199" t="e">
        <f>IF(#REF!="As-Fed",1,$C18)</f>
        <v>#REF!</v>
      </c>
      <c r="AF18" s="199">
        <f t="shared" si="4"/>
        <v>1</v>
      </c>
      <c r="AG18" s="199">
        <f t="shared" si="5"/>
        <v>1</v>
      </c>
      <c r="AH18" s="199" t="e">
        <f>IF(#REF!="As-Fed",1,$C18)</f>
        <v>#REF!</v>
      </c>
    </row>
    <row r="19" spans="1:34">
      <c r="A19" s="189">
        <v>19</v>
      </c>
      <c r="B19" s="173"/>
      <c r="C19" s="175"/>
      <c r="D19" s="171"/>
      <c r="E19" s="306"/>
      <c r="F19" s="170"/>
      <c r="G19" s="174"/>
      <c r="H19" s="207"/>
      <c r="I19" s="197"/>
      <c r="J19" s="201">
        <f t="shared" si="6"/>
        <v>0</v>
      </c>
      <c r="K19" s="208">
        <f t="shared" si="7"/>
        <v>0</v>
      </c>
      <c r="L19" s="207"/>
      <c r="M19" s="197"/>
      <c r="N19" s="201">
        <f t="shared" si="8"/>
        <v>0</v>
      </c>
      <c r="O19" s="208">
        <f t="shared" si="9"/>
        <v>0</v>
      </c>
      <c r="P19" s="207"/>
      <c r="Q19" s="197"/>
      <c r="R19" s="201">
        <f t="shared" si="10"/>
        <v>0</v>
      </c>
      <c r="S19" s="208">
        <f t="shared" si="11"/>
        <v>0</v>
      </c>
      <c r="T19" s="15"/>
      <c r="U19" s="185" t="s">
        <v>20</v>
      </c>
      <c r="V19" s="186">
        <v>0.89</v>
      </c>
      <c r="X19" s="199">
        <f t="shared" si="0"/>
        <v>1</v>
      </c>
      <c r="Y19" s="199">
        <f t="shared" si="1"/>
        <v>1</v>
      </c>
      <c r="Z19" s="199" t="e">
        <f>IF(#REF!="As-Fed",1,C19)</f>
        <v>#REF!</v>
      </c>
      <c r="AB19" s="199">
        <f t="shared" si="2"/>
        <v>1</v>
      </c>
      <c r="AC19" s="199">
        <f t="shared" si="3"/>
        <v>1</v>
      </c>
      <c r="AD19" s="199" t="e">
        <f>IF(#REF!="As-Fed",1,$C19)</f>
        <v>#REF!</v>
      </c>
      <c r="AF19" s="199">
        <f t="shared" si="4"/>
        <v>1</v>
      </c>
      <c r="AG19" s="199">
        <f t="shared" si="5"/>
        <v>1</v>
      </c>
      <c r="AH19" s="199" t="e">
        <f>IF(#REF!="As-Fed",1,$C19)</f>
        <v>#REF!</v>
      </c>
    </row>
    <row r="20" spans="1:34">
      <c r="A20" s="189">
        <v>20</v>
      </c>
      <c r="B20" s="173"/>
      <c r="C20" s="175"/>
      <c r="D20" s="171"/>
      <c r="E20" s="306"/>
      <c r="F20" s="170"/>
      <c r="G20" s="174"/>
      <c r="H20" s="207"/>
      <c r="I20" s="197"/>
      <c r="J20" s="201">
        <f t="shared" si="6"/>
        <v>0</v>
      </c>
      <c r="K20" s="208">
        <f t="shared" si="7"/>
        <v>0</v>
      </c>
      <c r="L20" s="207"/>
      <c r="M20" s="197"/>
      <c r="N20" s="201">
        <f t="shared" si="8"/>
        <v>0</v>
      </c>
      <c r="O20" s="208">
        <f t="shared" si="9"/>
        <v>0</v>
      </c>
      <c r="P20" s="207"/>
      <c r="Q20" s="197"/>
      <c r="R20" s="201">
        <f t="shared" si="10"/>
        <v>0</v>
      </c>
      <c r="S20" s="208">
        <f t="shared" si="11"/>
        <v>0</v>
      </c>
      <c r="T20" s="15"/>
      <c r="U20" s="185" t="s">
        <v>55</v>
      </c>
      <c r="V20" s="186">
        <v>0.89</v>
      </c>
      <c r="X20" s="199">
        <f t="shared" si="0"/>
        <v>1</v>
      </c>
      <c r="Y20" s="199">
        <f t="shared" si="1"/>
        <v>1</v>
      </c>
      <c r="Z20" s="199" t="e">
        <f>IF(#REF!="As-Fed",1,C20)</f>
        <v>#REF!</v>
      </c>
      <c r="AB20" s="199">
        <f t="shared" si="2"/>
        <v>1</v>
      </c>
      <c r="AC20" s="199">
        <f t="shared" si="3"/>
        <v>1</v>
      </c>
      <c r="AD20" s="199" t="e">
        <f>IF(#REF!="As-Fed",1,$C20)</f>
        <v>#REF!</v>
      </c>
      <c r="AF20" s="199">
        <f t="shared" si="4"/>
        <v>1</v>
      </c>
      <c r="AG20" s="199">
        <f t="shared" si="5"/>
        <v>1</v>
      </c>
      <c r="AH20" s="199" t="e">
        <f>IF(#REF!="As-Fed",1,$C20)</f>
        <v>#REF!</v>
      </c>
    </row>
    <row r="21" spans="1:34">
      <c r="A21" s="189">
        <v>21</v>
      </c>
      <c r="B21" s="173"/>
      <c r="C21" s="175"/>
      <c r="D21" s="171"/>
      <c r="E21" s="306"/>
      <c r="F21" s="170"/>
      <c r="G21" s="174"/>
      <c r="H21" s="207"/>
      <c r="I21" s="197"/>
      <c r="J21" s="201">
        <f t="shared" si="6"/>
        <v>0</v>
      </c>
      <c r="K21" s="208">
        <f t="shared" si="7"/>
        <v>0</v>
      </c>
      <c r="L21" s="207"/>
      <c r="M21" s="197"/>
      <c r="N21" s="201">
        <f t="shared" si="8"/>
        <v>0</v>
      </c>
      <c r="O21" s="208">
        <f t="shared" si="9"/>
        <v>0</v>
      </c>
      <c r="P21" s="207"/>
      <c r="Q21" s="197"/>
      <c r="R21" s="201">
        <f t="shared" si="10"/>
        <v>0</v>
      </c>
      <c r="S21" s="208">
        <f t="shared" si="11"/>
        <v>0</v>
      </c>
      <c r="T21" s="15"/>
      <c r="U21" s="185" t="s">
        <v>23</v>
      </c>
      <c r="V21" s="186">
        <v>0.92</v>
      </c>
      <c r="X21" s="199">
        <f t="shared" si="0"/>
        <v>1</v>
      </c>
      <c r="Y21" s="199">
        <f t="shared" si="1"/>
        <v>1</v>
      </c>
      <c r="Z21" s="199" t="e">
        <f>IF(#REF!="As-Fed",1,C21)</f>
        <v>#REF!</v>
      </c>
      <c r="AB21" s="199">
        <f t="shared" si="2"/>
        <v>1</v>
      </c>
      <c r="AC21" s="199">
        <f t="shared" si="3"/>
        <v>1</v>
      </c>
      <c r="AD21" s="199" t="e">
        <f>IF(#REF!="As-Fed",1,$C21)</f>
        <v>#REF!</v>
      </c>
      <c r="AF21" s="199">
        <f t="shared" si="4"/>
        <v>1</v>
      </c>
      <c r="AG21" s="199">
        <f t="shared" si="5"/>
        <v>1</v>
      </c>
      <c r="AH21" s="199" t="e">
        <f>IF(#REF!="As-Fed",1,$C21)</f>
        <v>#REF!</v>
      </c>
    </row>
    <row r="22" spans="1:34">
      <c r="A22" s="189">
        <v>22</v>
      </c>
      <c r="B22" s="173"/>
      <c r="C22" s="175"/>
      <c r="D22" s="171"/>
      <c r="E22" s="306"/>
      <c r="F22" s="170"/>
      <c r="G22" s="174"/>
      <c r="H22" s="207"/>
      <c r="I22" s="197"/>
      <c r="J22" s="201">
        <f t="shared" si="6"/>
        <v>0</v>
      </c>
      <c r="K22" s="208">
        <f t="shared" si="7"/>
        <v>0</v>
      </c>
      <c r="L22" s="207"/>
      <c r="M22" s="197"/>
      <c r="N22" s="201">
        <f t="shared" si="8"/>
        <v>0</v>
      </c>
      <c r="O22" s="208">
        <f t="shared" si="9"/>
        <v>0</v>
      </c>
      <c r="P22" s="207"/>
      <c r="Q22" s="197"/>
      <c r="R22" s="201">
        <f t="shared" si="10"/>
        <v>0</v>
      </c>
      <c r="S22" s="208">
        <f t="shared" si="11"/>
        <v>0</v>
      </c>
      <c r="T22" s="15"/>
      <c r="U22" s="185" t="s">
        <v>24</v>
      </c>
      <c r="V22" s="186">
        <v>0.92</v>
      </c>
      <c r="X22" s="199">
        <f t="shared" si="0"/>
        <v>1</v>
      </c>
      <c r="Y22" s="199">
        <f t="shared" si="1"/>
        <v>1</v>
      </c>
      <c r="Z22" s="199" t="e">
        <f>IF(#REF!="As-Fed",1,C22)</f>
        <v>#REF!</v>
      </c>
      <c r="AB22" s="199">
        <f t="shared" si="2"/>
        <v>1</v>
      </c>
      <c r="AC22" s="199">
        <f t="shared" si="3"/>
        <v>1</v>
      </c>
      <c r="AD22" s="199" t="e">
        <f>IF(#REF!="As-Fed",1,$C22)</f>
        <v>#REF!</v>
      </c>
      <c r="AF22" s="199">
        <f t="shared" si="4"/>
        <v>1</v>
      </c>
      <c r="AG22" s="199">
        <f t="shared" si="5"/>
        <v>1</v>
      </c>
      <c r="AH22" s="199" t="e">
        <f>IF(#REF!="As-Fed",1,$C22)</f>
        <v>#REF!</v>
      </c>
    </row>
    <row r="23" spans="1:34">
      <c r="A23" s="189">
        <v>23</v>
      </c>
      <c r="B23" s="173"/>
      <c r="C23" s="175"/>
      <c r="D23" s="171"/>
      <c r="E23" s="306"/>
      <c r="F23" s="170"/>
      <c r="G23" s="174"/>
      <c r="H23" s="207"/>
      <c r="I23" s="197"/>
      <c r="J23" s="201">
        <f t="shared" si="6"/>
        <v>0</v>
      </c>
      <c r="K23" s="208">
        <f t="shared" si="7"/>
        <v>0</v>
      </c>
      <c r="L23" s="207"/>
      <c r="M23" s="197"/>
      <c r="N23" s="201">
        <f t="shared" si="8"/>
        <v>0</v>
      </c>
      <c r="O23" s="208">
        <f t="shared" si="9"/>
        <v>0</v>
      </c>
      <c r="P23" s="207"/>
      <c r="Q23" s="197"/>
      <c r="R23" s="201">
        <f t="shared" si="10"/>
        <v>0</v>
      </c>
      <c r="S23" s="208">
        <f t="shared" si="11"/>
        <v>0</v>
      </c>
      <c r="T23" s="15"/>
      <c r="U23" s="185" t="s">
        <v>19</v>
      </c>
      <c r="V23" s="186">
        <v>0.87</v>
      </c>
      <c r="X23" s="199">
        <f t="shared" si="0"/>
        <v>1</v>
      </c>
      <c r="Y23" s="199">
        <f t="shared" si="1"/>
        <v>1</v>
      </c>
      <c r="Z23" s="199" t="e">
        <f>IF(#REF!="As-Fed",1,C23)</f>
        <v>#REF!</v>
      </c>
      <c r="AB23" s="199">
        <f t="shared" si="2"/>
        <v>1</v>
      </c>
      <c r="AC23" s="199">
        <f t="shared" si="3"/>
        <v>1</v>
      </c>
      <c r="AD23" s="199" t="e">
        <f>IF(#REF!="As-Fed",1,$C23)</f>
        <v>#REF!</v>
      </c>
      <c r="AF23" s="199">
        <f t="shared" si="4"/>
        <v>1</v>
      </c>
      <c r="AG23" s="199">
        <f t="shared" si="5"/>
        <v>1</v>
      </c>
      <c r="AH23" s="199" t="e">
        <f>IF(#REF!="As-Fed",1,$C23)</f>
        <v>#REF!</v>
      </c>
    </row>
    <row r="24" spans="1:34">
      <c r="A24" s="189">
        <v>24</v>
      </c>
      <c r="B24" s="173"/>
      <c r="C24" s="175"/>
      <c r="D24" s="171"/>
      <c r="E24" s="306"/>
      <c r="F24" s="170"/>
      <c r="G24" s="174"/>
      <c r="H24" s="207"/>
      <c r="I24" s="197"/>
      <c r="J24" s="201">
        <f t="shared" si="6"/>
        <v>0</v>
      </c>
      <c r="K24" s="208">
        <f t="shared" si="7"/>
        <v>0</v>
      </c>
      <c r="L24" s="207"/>
      <c r="M24" s="197"/>
      <c r="N24" s="201">
        <f t="shared" si="8"/>
        <v>0</v>
      </c>
      <c r="O24" s="208">
        <f t="shared" si="9"/>
        <v>0</v>
      </c>
      <c r="P24" s="207"/>
      <c r="Q24" s="197"/>
      <c r="R24" s="201">
        <f t="shared" si="10"/>
        <v>0</v>
      </c>
      <c r="S24" s="208">
        <f t="shared" si="11"/>
        <v>0</v>
      </c>
      <c r="T24" s="15"/>
      <c r="U24" s="185" t="s">
        <v>21</v>
      </c>
      <c r="V24" s="186">
        <v>0.89</v>
      </c>
      <c r="X24" s="199">
        <f t="shared" si="0"/>
        <v>1</v>
      </c>
      <c r="Y24" s="199">
        <f t="shared" si="1"/>
        <v>1</v>
      </c>
      <c r="Z24" s="199" t="e">
        <f>IF(#REF!="As-Fed",1,C24)</f>
        <v>#REF!</v>
      </c>
      <c r="AB24" s="199">
        <f t="shared" si="2"/>
        <v>1</v>
      </c>
      <c r="AC24" s="199">
        <f t="shared" si="3"/>
        <v>1</v>
      </c>
      <c r="AD24" s="199" t="e">
        <f>IF(#REF!="As-Fed",1,$C24)</f>
        <v>#REF!</v>
      </c>
      <c r="AF24" s="199">
        <f t="shared" si="4"/>
        <v>1</v>
      </c>
      <c r="AG24" s="199">
        <f t="shared" si="5"/>
        <v>1</v>
      </c>
      <c r="AH24" s="199" t="e">
        <f>IF(#REF!="As-Fed",1,$C24)</f>
        <v>#REF!</v>
      </c>
    </row>
    <row r="25" spans="1:34">
      <c r="A25" s="189">
        <v>25</v>
      </c>
      <c r="B25" s="173"/>
      <c r="C25" s="175"/>
      <c r="D25" s="171"/>
      <c r="E25" s="306"/>
      <c r="F25" s="170"/>
      <c r="G25" s="174"/>
      <c r="H25" s="207"/>
      <c r="I25" s="197"/>
      <c r="J25" s="201">
        <f t="shared" si="6"/>
        <v>0</v>
      </c>
      <c r="K25" s="208">
        <f t="shared" si="7"/>
        <v>0</v>
      </c>
      <c r="L25" s="207"/>
      <c r="M25" s="197"/>
      <c r="N25" s="201">
        <f t="shared" si="8"/>
        <v>0</v>
      </c>
      <c r="O25" s="208">
        <f t="shared" si="9"/>
        <v>0</v>
      </c>
      <c r="P25" s="207"/>
      <c r="Q25" s="197"/>
      <c r="R25" s="201">
        <f t="shared" si="10"/>
        <v>0</v>
      </c>
      <c r="S25" s="208">
        <f t="shared" si="11"/>
        <v>0</v>
      </c>
      <c r="U25" s="185" t="s">
        <v>53</v>
      </c>
      <c r="V25" s="186">
        <v>0.96569999999999989</v>
      </c>
      <c r="X25" s="199">
        <f t="shared" si="0"/>
        <v>1</v>
      </c>
      <c r="Y25" s="199">
        <f t="shared" si="1"/>
        <v>1</v>
      </c>
      <c r="Z25" s="199" t="e">
        <f>IF(#REF!="As-Fed",1,C25)</f>
        <v>#REF!</v>
      </c>
      <c r="AB25" s="199">
        <f t="shared" si="2"/>
        <v>1</v>
      </c>
      <c r="AC25" s="199">
        <f t="shared" si="3"/>
        <v>1</v>
      </c>
      <c r="AD25" s="199" t="e">
        <f>IF(#REF!="As-Fed",1,$C25)</f>
        <v>#REF!</v>
      </c>
      <c r="AF25" s="199">
        <f t="shared" si="4"/>
        <v>1</v>
      </c>
      <c r="AG25" s="199">
        <f t="shared" si="5"/>
        <v>1</v>
      </c>
      <c r="AH25" s="199" t="e">
        <f>IF(#REF!="As-Fed",1,$C25)</f>
        <v>#REF!</v>
      </c>
    </row>
    <row r="26" spans="1:34">
      <c r="A26" s="189">
        <v>26</v>
      </c>
      <c r="B26" s="173"/>
      <c r="C26" s="175"/>
      <c r="D26" s="171"/>
      <c r="E26" s="306"/>
      <c r="F26" s="170"/>
      <c r="G26" s="174"/>
      <c r="H26" s="207"/>
      <c r="I26" s="197"/>
      <c r="J26" s="201">
        <f t="shared" si="6"/>
        <v>0</v>
      </c>
      <c r="K26" s="208">
        <f t="shared" si="7"/>
        <v>0</v>
      </c>
      <c r="L26" s="207"/>
      <c r="M26" s="197"/>
      <c r="N26" s="201">
        <f t="shared" si="8"/>
        <v>0</v>
      </c>
      <c r="O26" s="208">
        <f t="shared" si="9"/>
        <v>0</v>
      </c>
      <c r="P26" s="207"/>
      <c r="Q26" s="197"/>
      <c r="R26" s="201">
        <f t="shared" si="10"/>
        <v>0</v>
      </c>
      <c r="S26" s="208">
        <f t="shared" si="11"/>
        <v>0</v>
      </c>
      <c r="T26" s="15"/>
      <c r="U26" s="185" t="s">
        <v>27</v>
      </c>
      <c r="V26" s="186">
        <v>0.85</v>
      </c>
      <c r="X26" s="199">
        <f t="shared" si="0"/>
        <v>1</v>
      </c>
      <c r="Y26" s="199">
        <f t="shared" si="1"/>
        <v>1</v>
      </c>
      <c r="Z26" s="199" t="e">
        <f>IF(#REF!="As-Fed",1,C26)</f>
        <v>#REF!</v>
      </c>
      <c r="AB26" s="199">
        <f t="shared" si="2"/>
        <v>1</v>
      </c>
      <c r="AC26" s="199">
        <f t="shared" si="3"/>
        <v>1</v>
      </c>
      <c r="AD26" s="199" t="e">
        <f>IF(#REF!="As-Fed",1,$C26)</f>
        <v>#REF!</v>
      </c>
      <c r="AF26" s="199">
        <f t="shared" si="4"/>
        <v>1</v>
      </c>
      <c r="AG26" s="199">
        <f t="shared" si="5"/>
        <v>1</v>
      </c>
      <c r="AH26" s="199" t="e">
        <f>IF(#REF!="As-Fed",1,$C26)</f>
        <v>#REF!</v>
      </c>
    </row>
    <row r="27" spans="1:34">
      <c r="A27" s="189">
        <v>27</v>
      </c>
      <c r="B27" s="173"/>
      <c r="C27" s="175"/>
      <c r="D27" s="171"/>
      <c r="E27" s="306"/>
      <c r="F27" s="170"/>
      <c r="G27" s="174"/>
      <c r="H27" s="207"/>
      <c r="I27" s="197"/>
      <c r="J27" s="201">
        <f t="shared" si="6"/>
        <v>0</v>
      </c>
      <c r="K27" s="208">
        <f t="shared" si="7"/>
        <v>0</v>
      </c>
      <c r="L27" s="207"/>
      <c r="M27" s="197"/>
      <c r="N27" s="201">
        <f t="shared" si="8"/>
        <v>0</v>
      </c>
      <c r="O27" s="208">
        <f t="shared" si="9"/>
        <v>0</v>
      </c>
      <c r="P27" s="207"/>
      <c r="Q27" s="197"/>
      <c r="R27" s="201">
        <f t="shared" si="10"/>
        <v>0</v>
      </c>
      <c r="S27" s="208">
        <f t="shared" si="11"/>
        <v>0</v>
      </c>
      <c r="U27" s="183" t="s">
        <v>149</v>
      </c>
      <c r="V27" s="184" t="s">
        <v>150</v>
      </c>
      <c r="X27" s="199">
        <f t="shared" si="0"/>
        <v>1</v>
      </c>
      <c r="Y27" s="199">
        <f t="shared" si="1"/>
        <v>1</v>
      </c>
      <c r="Z27" s="199" t="e">
        <f>IF(#REF!="As-Fed",1,C27)</f>
        <v>#REF!</v>
      </c>
      <c r="AB27" s="199">
        <f t="shared" si="2"/>
        <v>1</v>
      </c>
      <c r="AC27" s="199">
        <f t="shared" si="3"/>
        <v>1</v>
      </c>
      <c r="AD27" s="199" t="e">
        <f>IF(#REF!="As-Fed",1,$C27)</f>
        <v>#REF!</v>
      </c>
      <c r="AF27" s="199">
        <f t="shared" si="4"/>
        <v>1</v>
      </c>
      <c r="AG27" s="199">
        <f t="shared" si="5"/>
        <v>1</v>
      </c>
      <c r="AH27" s="199" t="e">
        <f>IF(#REF!="As-Fed",1,$C27)</f>
        <v>#REF!</v>
      </c>
    </row>
    <row r="28" spans="1:34">
      <c r="A28" s="189">
        <v>28</v>
      </c>
      <c r="B28" s="173"/>
      <c r="C28" s="175"/>
      <c r="D28" s="171"/>
      <c r="E28" s="306"/>
      <c r="F28" s="170"/>
      <c r="G28" s="174"/>
      <c r="H28" s="207"/>
      <c r="I28" s="197"/>
      <c r="J28" s="201">
        <f t="shared" si="6"/>
        <v>0</v>
      </c>
      <c r="K28" s="208">
        <f t="shared" si="7"/>
        <v>0</v>
      </c>
      <c r="L28" s="207"/>
      <c r="M28" s="197"/>
      <c r="N28" s="201">
        <f t="shared" si="8"/>
        <v>0</v>
      </c>
      <c r="O28" s="208">
        <f t="shared" si="9"/>
        <v>0</v>
      </c>
      <c r="P28" s="207"/>
      <c r="Q28" s="197"/>
      <c r="R28" s="201">
        <f t="shared" si="10"/>
        <v>0</v>
      </c>
      <c r="S28" s="208">
        <f t="shared" si="11"/>
        <v>0</v>
      </c>
      <c r="U28" s="183" t="s">
        <v>151</v>
      </c>
      <c r="V28" s="184" t="s">
        <v>244</v>
      </c>
      <c r="X28" s="199">
        <f t="shared" si="0"/>
        <v>1</v>
      </c>
      <c r="Y28" s="199">
        <f t="shared" si="1"/>
        <v>1</v>
      </c>
      <c r="Z28" s="199" t="e">
        <f>IF(#REF!="As-Fed",1,C28)</f>
        <v>#REF!</v>
      </c>
      <c r="AB28" s="199">
        <f t="shared" si="2"/>
        <v>1</v>
      </c>
      <c r="AC28" s="199">
        <f t="shared" si="3"/>
        <v>1</v>
      </c>
      <c r="AD28" s="199" t="e">
        <f>IF(#REF!="As-Fed",1,$C28)</f>
        <v>#REF!</v>
      </c>
      <c r="AF28" s="199">
        <f t="shared" si="4"/>
        <v>1</v>
      </c>
      <c r="AG28" s="199">
        <f t="shared" si="5"/>
        <v>1</v>
      </c>
      <c r="AH28" s="199" t="e">
        <f>IF(#REF!="As-Fed",1,$C28)</f>
        <v>#REF!</v>
      </c>
    </row>
    <row r="29" spans="1:34">
      <c r="A29" s="189">
        <v>29</v>
      </c>
      <c r="B29" s="173"/>
      <c r="C29" s="175"/>
      <c r="D29" s="171"/>
      <c r="E29" s="306"/>
      <c r="F29" s="170"/>
      <c r="G29" s="174"/>
      <c r="H29" s="207"/>
      <c r="I29" s="197"/>
      <c r="J29" s="201">
        <f t="shared" si="6"/>
        <v>0</v>
      </c>
      <c r="K29" s="208">
        <f t="shared" si="7"/>
        <v>0</v>
      </c>
      <c r="L29" s="207"/>
      <c r="M29" s="197"/>
      <c r="N29" s="201">
        <f t="shared" si="8"/>
        <v>0</v>
      </c>
      <c r="O29" s="208">
        <f t="shared" si="9"/>
        <v>0</v>
      </c>
      <c r="P29" s="207"/>
      <c r="Q29" s="197"/>
      <c r="R29" s="201">
        <f t="shared" si="10"/>
        <v>0</v>
      </c>
      <c r="S29" s="208">
        <f t="shared" si="11"/>
        <v>0</v>
      </c>
      <c r="U29" s="185" t="s">
        <v>15</v>
      </c>
      <c r="V29" s="186">
        <v>0.89</v>
      </c>
      <c r="X29" s="199">
        <f t="shared" si="0"/>
        <v>1</v>
      </c>
      <c r="Y29" s="199">
        <f t="shared" si="1"/>
        <v>1</v>
      </c>
      <c r="Z29" s="199" t="e">
        <f>IF(#REF!="As-Fed",1,C29)</f>
        <v>#REF!</v>
      </c>
      <c r="AB29" s="199">
        <f t="shared" si="2"/>
        <v>1</v>
      </c>
      <c r="AC29" s="199">
        <f t="shared" si="3"/>
        <v>1</v>
      </c>
      <c r="AD29" s="199" t="e">
        <f>IF(#REF!="As-Fed",1,$C29)</f>
        <v>#REF!</v>
      </c>
      <c r="AF29" s="199">
        <f t="shared" si="4"/>
        <v>1</v>
      </c>
      <c r="AG29" s="199">
        <f t="shared" si="5"/>
        <v>1</v>
      </c>
      <c r="AH29" s="199" t="e">
        <f>IF(#REF!="As-Fed",1,$C29)</f>
        <v>#REF!</v>
      </c>
    </row>
    <row r="30" spans="1:34">
      <c r="A30" s="189">
        <v>30</v>
      </c>
      <c r="B30" s="173"/>
      <c r="C30" s="175"/>
      <c r="D30" s="171"/>
      <c r="E30" s="306"/>
      <c r="F30" s="170"/>
      <c r="G30" s="174"/>
      <c r="H30" s="207"/>
      <c r="I30" s="197"/>
      <c r="J30" s="201">
        <f t="shared" si="6"/>
        <v>0</v>
      </c>
      <c r="K30" s="208">
        <f t="shared" si="7"/>
        <v>0</v>
      </c>
      <c r="L30" s="207"/>
      <c r="M30" s="197"/>
      <c r="N30" s="201">
        <f t="shared" si="8"/>
        <v>0</v>
      </c>
      <c r="O30" s="208">
        <f t="shared" si="9"/>
        <v>0</v>
      </c>
      <c r="P30" s="207"/>
      <c r="Q30" s="197"/>
      <c r="R30" s="201">
        <f t="shared" si="10"/>
        <v>0</v>
      </c>
      <c r="S30" s="208">
        <f t="shared" si="11"/>
        <v>0</v>
      </c>
      <c r="U30" s="183" t="s">
        <v>152</v>
      </c>
      <c r="V30" s="184" t="s">
        <v>150</v>
      </c>
      <c r="X30" s="199">
        <f t="shared" si="0"/>
        <v>1</v>
      </c>
      <c r="Y30" s="199">
        <f t="shared" si="1"/>
        <v>1</v>
      </c>
      <c r="Z30" s="199" t="e">
        <f>IF(#REF!="As-Fed",1,C30)</f>
        <v>#REF!</v>
      </c>
      <c r="AB30" s="199">
        <f t="shared" si="2"/>
        <v>1</v>
      </c>
      <c r="AC30" s="199">
        <f t="shared" si="3"/>
        <v>1</v>
      </c>
      <c r="AD30" s="199" t="e">
        <f>IF(#REF!="As-Fed",1,$C30)</f>
        <v>#REF!</v>
      </c>
      <c r="AF30" s="199">
        <f t="shared" si="4"/>
        <v>1</v>
      </c>
      <c r="AG30" s="199">
        <f t="shared" si="5"/>
        <v>1</v>
      </c>
      <c r="AH30" s="199" t="e">
        <f>IF(#REF!="As-Fed",1,$C30)</f>
        <v>#REF!</v>
      </c>
    </row>
    <row r="31" spans="1:34">
      <c r="A31" s="189">
        <v>31</v>
      </c>
      <c r="B31" s="173"/>
      <c r="C31" s="175"/>
      <c r="D31" s="171"/>
      <c r="E31" s="306"/>
      <c r="F31" s="170"/>
      <c r="G31" s="174"/>
      <c r="H31" s="207"/>
      <c r="I31" s="197"/>
      <c r="J31" s="201">
        <f t="shared" si="6"/>
        <v>0</v>
      </c>
      <c r="K31" s="208">
        <f t="shared" si="7"/>
        <v>0</v>
      </c>
      <c r="L31" s="207"/>
      <c r="M31" s="197"/>
      <c r="N31" s="201">
        <f t="shared" si="8"/>
        <v>0</v>
      </c>
      <c r="O31" s="208">
        <f t="shared" si="9"/>
        <v>0</v>
      </c>
      <c r="P31" s="207"/>
      <c r="Q31" s="197"/>
      <c r="R31" s="201">
        <f t="shared" si="10"/>
        <v>0</v>
      </c>
      <c r="S31" s="208">
        <f t="shared" si="11"/>
        <v>0</v>
      </c>
      <c r="U31" s="185" t="s">
        <v>29</v>
      </c>
      <c r="V31" s="186">
        <v>0.89</v>
      </c>
      <c r="X31" s="199">
        <f t="shared" si="0"/>
        <v>1</v>
      </c>
      <c r="Y31" s="199">
        <f t="shared" si="1"/>
        <v>1</v>
      </c>
      <c r="Z31" s="199" t="e">
        <f>IF(#REF!="As-Fed",1,C31)</f>
        <v>#REF!</v>
      </c>
      <c r="AB31" s="199">
        <f t="shared" si="2"/>
        <v>1</v>
      </c>
      <c r="AC31" s="199">
        <f t="shared" si="3"/>
        <v>1</v>
      </c>
      <c r="AD31" s="199" t="e">
        <f>IF(#REF!="As-Fed",1,$C31)</f>
        <v>#REF!</v>
      </c>
      <c r="AF31" s="199">
        <f t="shared" si="4"/>
        <v>1</v>
      </c>
      <c r="AG31" s="199">
        <f t="shared" si="5"/>
        <v>1</v>
      </c>
      <c r="AH31" s="199" t="e">
        <f>IF(#REF!="As-Fed",1,$C31)</f>
        <v>#REF!</v>
      </c>
    </row>
    <row r="32" spans="1:34">
      <c r="A32" s="189">
        <v>32</v>
      </c>
      <c r="B32" s="173"/>
      <c r="C32" s="175"/>
      <c r="D32" s="171"/>
      <c r="E32" s="306"/>
      <c r="F32" s="170"/>
      <c r="G32" s="174"/>
      <c r="H32" s="207"/>
      <c r="I32" s="197"/>
      <c r="J32" s="201">
        <f t="shared" si="6"/>
        <v>0</v>
      </c>
      <c r="K32" s="208">
        <f t="shared" si="7"/>
        <v>0</v>
      </c>
      <c r="L32" s="207"/>
      <c r="M32" s="197"/>
      <c r="N32" s="201">
        <f t="shared" si="8"/>
        <v>0</v>
      </c>
      <c r="O32" s="208">
        <f t="shared" si="9"/>
        <v>0</v>
      </c>
      <c r="P32" s="207"/>
      <c r="Q32" s="197"/>
      <c r="R32" s="201">
        <f t="shared" si="10"/>
        <v>0</v>
      </c>
      <c r="S32" s="208">
        <f t="shared" si="11"/>
        <v>0</v>
      </c>
      <c r="U32" s="185" t="s">
        <v>16</v>
      </c>
      <c r="V32" s="186">
        <v>0.89</v>
      </c>
      <c r="X32" s="199">
        <f t="shared" si="0"/>
        <v>1</v>
      </c>
      <c r="Y32" s="199">
        <f t="shared" si="1"/>
        <v>1</v>
      </c>
      <c r="Z32" s="199" t="e">
        <f>IF(#REF!="As-Fed",1,C32)</f>
        <v>#REF!</v>
      </c>
      <c r="AB32" s="199">
        <f t="shared" si="2"/>
        <v>1</v>
      </c>
      <c r="AC32" s="199">
        <f t="shared" si="3"/>
        <v>1</v>
      </c>
      <c r="AD32" s="199" t="e">
        <f>IF(#REF!="As-Fed",1,$C32)</f>
        <v>#REF!</v>
      </c>
      <c r="AF32" s="199">
        <f t="shared" si="4"/>
        <v>1</v>
      </c>
      <c r="AG32" s="199">
        <f t="shared" si="5"/>
        <v>1</v>
      </c>
      <c r="AH32" s="199" t="e">
        <f>IF(#REF!="As-Fed",1,$C32)</f>
        <v>#REF!</v>
      </c>
    </row>
    <row r="33" spans="1:34">
      <c r="A33" s="189">
        <v>33</v>
      </c>
      <c r="B33" s="173"/>
      <c r="C33" s="175"/>
      <c r="D33" s="171"/>
      <c r="E33" s="306"/>
      <c r="F33" s="170"/>
      <c r="G33" s="174"/>
      <c r="H33" s="207"/>
      <c r="I33" s="197"/>
      <c r="J33" s="201">
        <f t="shared" si="6"/>
        <v>0</v>
      </c>
      <c r="K33" s="208">
        <f t="shared" si="7"/>
        <v>0</v>
      </c>
      <c r="L33" s="207"/>
      <c r="M33" s="197"/>
      <c r="N33" s="201">
        <f t="shared" si="8"/>
        <v>0</v>
      </c>
      <c r="O33" s="208">
        <f t="shared" si="9"/>
        <v>0</v>
      </c>
      <c r="P33" s="207"/>
      <c r="Q33" s="197"/>
      <c r="R33" s="201">
        <f t="shared" si="10"/>
        <v>0</v>
      </c>
      <c r="S33" s="208">
        <f t="shared" si="11"/>
        <v>0</v>
      </c>
      <c r="U33" s="183" t="s">
        <v>153</v>
      </c>
      <c r="V33" s="184" t="s">
        <v>150</v>
      </c>
      <c r="X33" s="199">
        <f t="shared" si="0"/>
        <v>1</v>
      </c>
      <c r="Y33" s="199">
        <f t="shared" si="1"/>
        <v>1</v>
      </c>
      <c r="Z33" s="199" t="e">
        <f>IF(#REF!="As-Fed",1,C33)</f>
        <v>#REF!</v>
      </c>
      <c r="AB33" s="199">
        <f t="shared" si="2"/>
        <v>1</v>
      </c>
      <c r="AC33" s="199">
        <f t="shared" si="3"/>
        <v>1</v>
      </c>
      <c r="AD33" s="199" t="e">
        <f>IF(#REF!="As-Fed",1,$C33)</f>
        <v>#REF!</v>
      </c>
      <c r="AF33" s="199">
        <f t="shared" si="4"/>
        <v>1</v>
      </c>
      <c r="AG33" s="199">
        <f t="shared" si="5"/>
        <v>1</v>
      </c>
      <c r="AH33" s="199" t="e">
        <f>IF(#REF!="As-Fed",1,$C33)</f>
        <v>#REF!</v>
      </c>
    </row>
    <row r="34" spans="1:34">
      <c r="A34" s="189">
        <v>34</v>
      </c>
      <c r="B34" s="173"/>
      <c r="C34" s="175"/>
      <c r="D34" s="171"/>
      <c r="E34" s="306"/>
      <c r="F34" s="170"/>
      <c r="G34" s="174"/>
      <c r="H34" s="207"/>
      <c r="I34" s="197"/>
      <c r="J34" s="201">
        <f t="shared" si="6"/>
        <v>0</v>
      </c>
      <c r="K34" s="208">
        <f t="shared" si="7"/>
        <v>0</v>
      </c>
      <c r="L34" s="207"/>
      <c r="M34" s="197"/>
      <c r="N34" s="201">
        <f t="shared" si="8"/>
        <v>0</v>
      </c>
      <c r="O34" s="208">
        <f t="shared" si="9"/>
        <v>0</v>
      </c>
      <c r="P34" s="207"/>
      <c r="Q34" s="197"/>
      <c r="R34" s="201">
        <f t="shared" si="10"/>
        <v>0</v>
      </c>
      <c r="S34" s="208">
        <f t="shared" si="11"/>
        <v>0</v>
      </c>
      <c r="U34" s="185" t="s">
        <v>28</v>
      </c>
      <c r="V34" s="186">
        <v>0.89</v>
      </c>
      <c r="X34" s="199">
        <f t="shared" si="0"/>
        <v>1</v>
      </c>
      <c r="Y34" s="199">
        <f t="shared" si="1"/>
        <v>1</v>
      </c>
      <c r="Z34" s="199" t="e">
        <f>IF(#REF!="As-Fed",1,C34)</f>
        <v>#REF!</v>
      </c>
      <c r="AB34" s="199">
        <f t="shared" si="2"/>
        <v>1</v>
      </c>
      <c r="AC34" s="199">
        <f t="shared" si="3"/>
        <v>1</v>
      </c>
      <c r="AD34" s="199" t="e">
        <f>IF(#REF!="As-Fed",1,$C34)</f>
        <v>#REF!</v>
      </c>
      <c r="AF34" s="199">
        <f t="shared" si="4"/>
        <v>1</v>
      </c>
      <c r="AG34" s="199">
        <f t="shared" si="5"/>
        <v>1</v>
      </c>
      <c r="AH34" s="199" t="e">
        <f>IF(#REF!="As-Fed",1,$C34)</f>
        <v>#REF!</v>
      </c>
    </row>
    <row r="35" spans="1:34">
      <c r="A35" s="189">
        <v>35</v>
      </c>
      <c r="B35" s="173"/>
      <c r="C35" s="175"/>
      <c r="D35" s="171"/>
      <c r="E35" s="306"/>
      <c r="F35" s="170"/>
      <c r="G35" s="174"/>
      <c r="H35" s="207"/>
      <c r="I35" s="197"/>
      <c r="J35" s="201">
        <f t="shared" si="6"/>
        <v>0</v>
      </c>
      <c r="K35" s="208">
        <f t="shared" si="7"/>
        <v>0</v>
      </c>
      <c r="L35" s="207"/>
      <c r="M35" s="197"/>
      <c r="N35" s="201">
        <f t="shared" si="8"/>
        <v>0</v>
      </c>
      <c r="O35" s="208">
        <f t="shared" si="9"/>
        <v>0</v>
      </c>
      <c r="P35" s="207"/>
      <c r="Q35" s="197"/>
      <c r="R35" s="201">
        <f t="shared" si="10"/>
        <v>0</v>
      </c>
      <c r="S35" s="208">
        <f t="shared" si="11"/>
        <v>0</v>
      </c>
      <c r="U35" s="185" t="s">
        <v>54</v>
      </c>
      <c r="V35" s="186">
        <v>0.89239999999999997</v>
      </c>
      <c r="X35" s="199">
        <f t="shared" si="0"/>
        <v>1</v>
      </c>
      <c r="Y35" s="199">
        <f t="shared" si="1"/>
        <v>1</v>
      </c>
      <c r="Z35" s="199" t="e">
        <f>IF(#REF!="As-Fed",1,C35)</f>
        <v>#REF!</v>
      </c>
      <c r="AB35" s="199">
        <f t="shared" si="2"/>
        <v>1</v>
      </c>
      <c r="AC35" s="199">
        <f t="shared" si="3"/>
        <v>1</v>
      </c>
      <c r="AD35" s="199" t="e">
        <f>IF(#REF!="As-Fed",1,$C35)</f>
        <v>#REF!</v>
      </c>
      <c r="AF35" s="199">
        <f t="shared" si="4"/>
        <v>1</v>
      </c>
      <c r="AG35" s="199">
        <f t="shared" si="5"/>
        <v>1</v>
      </c>
      <c r="AH35" s="199" t="e">
        <f>IF(#REF!="As-Fed",1,$C35)</f>
        <v>#REF!</v>
      </c>
    </row>
    <row r="36" spans="1:34">
      <c r="A36" s="189">
        <v>36</v>
      </c>
      <c r="B36" s="173"/>
      <c r="C36" s="175"/>
      <c r="D36" s="171"/>
      <c r="E36" s="306"/>
      <c r="F36" s="170"/>
      <c r="G36" s="174"/>
      <c r="H36" s="207"/>
      <c r="I36" s="197"/>
      <c r="J36" s="201">
        <f t="shared" si="6"/>
        <v>0</v>
      </c>
      <c r="K36" s="208">
        <f t="shared" si="7"/>
        <v>0</v>
      </c>
      <c r="L36" s="207"/>
      <c r="M36" s="197"/>
      <c r="N36" s="201">
        <f t="shared" si="8"/>
        <v>0</v>
      </c>
      <c r="O36" s="208">
        <f t="shared" si="9"/>
        <v>0</v>
      </c>
      <c r="P36" s="207"/>
      <c r="Q36" s="197"/>
      <c r="R36" s="201">
        <f t="shared" si="10"/>
        <v>0</v>
      </c>
      <c r="S36" s="208">
        <f t="shared" si="11"/>
        <v>0</v>
      </c>
      <c r="U36" s="185" t="s">
        <v>56</v>
      </c>
      <c r="V36" s="186">
        <v>0.45</v>
      </c>
      <c r="X36" s="199">
        <f t="shared" si="0"/>
        <v>1</v>
      </c>
      <c r="Y36" s="199">
        <f t="shared" si="1"/>
        <v>1</v>
      </c>
      <c r="Z36" s="199" t="e">
        <f>IF(#REF!="As-Fed",1,C36)</f>
        <v>#REF!</v>
      </c>
      <c r="AB36" s="199">
        <f t="shared" si="2"/>
        <v>1</v>
      </c>
      <c r="AC36" s="199">
        <f t="shared" si="3"/>
        <v>1</v>
      </c>
      <c r="AD36" s="199" t="e">
        <f>IF(#REF!="As-Fed",1,$C36)</f>
        <v>#REF!</v>
      </c>
      <c r="AF36" s="199">
        <f t="shared" si="4"/>
        <v>1</v>
      </c>
      <c r="AG36" s="199">
        <f t="shared" si="5"/>
        <v>1</v>
      </c>
      <c r="AH36" s="199" t="e">
        <f>IF(#REF!="As-Fed",1,$C36)</f>
        <v>#REF!</v>
      </c>
    </row>
    <row r="37" spans="1:34">
      <c r="A37" s="189">
        <v>37</v>
      </c>
      <c r="B37" s="173"/>
      <c r="C37" s="175"/>
      <c r="D37" s="171"/>
      <c r="E37" s="306"/>
      <c r="F37" s="170"/>
      <c r="G37" s="174"/>
      <c r="H37" s="207"/>
      <c r="I37" s="197"/>
      <c r="J37" s="201">
        <f t="shared" si="6"/>
        <v>0</v>
      </c>
      <c r="K37" s="208">
        <f t="shared" si="7"/>
        <v>0</v>
      </c>
      <c r="L37" s="207"/>
      <c r="M37" s="197"/>
      <c r="N37" s="201">
        <f t="shared" si="8"/>
        <v>0</v>
      </c>
      <c r="O37" s="208">
        <f t="shared" si="9"/>
        <v>0</v>
      </c>
      <c r="P37" s="207"/>
      <c r="Q37" s="197"/>
      <c r="R37" s="201">
        <f t="shared" si="10"/>
        <v>0</v>
      </c>
      <c r="S37" s="208">
        <f t="shared" si="11"/>
        <v>0</v>
      </c>
      <c r="U37" s="183" t="s">
        <v>154</v>
      </c>
      <c r="V37" s="184" t="s">
        <v>155</v>
      </c>
      <c r="X37" s="199">
        <f t="shared" si="0"/>
        <v>1</v>
      </c>
      <c r="Y37" s="199">
        <f t="shared" si="1"/>
        <v>1</v>
      </c>
      <c r="Z37" s="199" t="e">
        <f>IF(#REF!="As-Fed",1,C37)</f>
        <v>#REF!</v>
      </c>
      <c r="AB37" s="199">
        <f t="shared" si="2"/>
        <v>1</v>
      </c>
      <c r="AC37" s="199">
        <f t="shared" si="3"/>
        <v>1</v>
      </c>
      <c r="AD37" s="199" t="e">
        <f>IF(#REF!="As-Fed",1,$C37)</f>
        <v>#REF!</v>
      </c>
      <c r="AF37" s="199">
        <f t="shared" si="4"/>
        <v>1</v>
      </c>
      <c r="AG37" s="199">
        <f t="shared" si="5"/>
        <v>1</v>
      </c>
      <c r="AH37" s="199" t="e">
        <f>IF(#REF!="As-Fed",1,$C37)</f>
        <v>#REF!</v>
      </c>
    </row>
    <row r="38" spans="1:34">
      <c r="A38" s="189">
        <v>38</v>
      </c>
      <c r="B38" s="173"/>
      <c r="C38" s="175"/>
      <c r="D38" s="171"/>
      <c r="E38" s="306"/>
      <c r="F38" s="170"/>
      <c r="G38" s="174"/>
      <c r="H38" s="207"/>
      <c r="I38" s="197"/>
      <c r="J38" s="201">
        <f t="shared" si="6"/>
        <v>0</v>
      </c>
      <c r="K38" s="208">
        <f t="shared" si="7"/>
        <v>0</v>
      </c>
      <c r="L38" s="207"/>
      <c r="M38" s="197"/>
      <c r="N38" s="201">
        <f t="shared" si="8"/>
        <v>0</v>
      </c>
      <c r="O38" s="208">
        <f t="shared" si="9"/>
        <v>0</v>
      </c>
      <c r="P38" s="207"/>
      <c r="Q38" s="197"/>
      <c r="R38" s="201">
        <f t="shared" si="10"/>
        <v>0</v>
      </c>
      <c r="S38" s="208">
        <f t="shared" si="11"/>
        <v>0</v>
      </c>
      <c r="U38" s="183" t="s">
        <v>156</v>
      </c>
      <c r="V38" s="184" t="s">
        <v>148</v>
      </c>
      <c r="X38" s="199">
        <f t="shared" ref="X38:X55" si="12">IF(H$4="As-Fed",1,C38)</f>
        <v>1</v>
      </c>
      <c r="Y38" s="199">
        <f t="shared" ref="Y38:Y55" si="13">IF(I$4="As-Fed",1,C38)</f>
        <v>1</v>
      </c>
      <c r="Z38" s="199" t="e">
        <f>IF(#REF!="As-Fed",1,C38)</f>
        <v>#REF!</v>
      </c>
      <c r="AB38" s="199">
        <f t="shared" ref="AB38:AB55" si="14">IF(L$4="As-Fed",1,$C38)</f>
        <v>1</v>
      </c>
      <c r="AC38" s="199">
        <f t="shared" ref="AC38:AC55" si="15">IF(M$4="As-Fed",1,$C38)</f>
        <v>1</v>
      </c>
      <c r="AD38" s="199" t="e">
        <f>IF(#REF!="As-Fed",1,$C38)</f>
        <v>#REF!</v>
      </c>
      <c r="AF38" s="199">
        <f t="shared" ref="AF38:AF55" si="16">IF(P$4="As-Fed",1,$C38)</f>
        <v>1</v>
      </c>
      <c r="AG38" s="199">
        <f t="shared" ref="AG38:AG55" si="17">IF(Q$4="As-Fed",1,$C38)</f>
        <v>1</v>
      </c>
      <c r="AH38" s="199" t="e">
        <f>IF(#REF!="As-Fed",1,$C38)</f>
        <v>#REF!</v>
      </c>
    </row>
    <row r="39" spans="1:34">
      <c r="A39" s="189">
        <v>39</v>
      </c>
      <c r="B39" s="173"/>
      <c r="C39" s="175"/>
      <c r="D39" s="171"/>
      <c r="E39" s="306"/>
      <c r="F39" s="170"/>
      <c r="G39" s="174"/>
      <c r="H39" s="207"/>
      <c r="I39" s="197"/>
      <c r="J39" s="201">
        <f t="shared" si="6"/>
        <v>0</v>
      </c>
      <c r="K39" s="208">
        <f t="shared" si="7"/>
        <v>0</v>
      </c>
      <c r="L39" s="207"/>
      <c r="M39" s="197"/>
      <c r="N39" s="201">
        <f t="shared" si="8"/>
        <v>0</v>
      </c>
      <c r="O39" s="208">
        <f t="shared" si="9"/>
        <v>0</v>
      </c>
      <c r="P39" s="207"/>
      <c r="Q39" s="197"/>
      <c r="R39" s="201">
        <f t="shared" si="10"/>
        <v>0</v>
      </c>
      <c r="S39" s="208">
        <f t="shared" si="11"/>
        <v>0</v>
      </c>
      <c r="U39" s="183" t="s">
        <v>157</v>
      </c>
      <c r="V39" s="184" t="s">
        <v>148</v>
      </c>
      <c r="X39" s="199">
        <f t="shared" si="12"/>
        <v>1</v>
      </c>
      <c r="Y39" s="199">
        <f t="shared" si="13"/>
        <v>1</v>
      </c>
      <c r="Z39" s="199" t="e">
        <f>IF(#REF!="As-Fed",1,C39)</f>
        <v>#REF!</v>
      </c>
      <c r="AB39" s="199">
        <f t="shared" si="14"/>
        <v>1</v>
      </c>
      <c r="AC39" s="199">
        <f t="shared" si="15"/>
        <v>1</v>
      </c>
      <c r="AD39" s="199" t="e">
        <f>IF(#REF!="As-Fed",1,$C39)</f>
        <v>#REF!</v>
      </c>
      <c r="AF39" s="199">
        <f t="shared" si="16"/>
        <v>1</v>
      </c>
      <c r="AG39" s="199">
        <f t="shared" si="17"/>
        <v>1</v>
      </c>
      <c r="AH39" s="199" t="e">
        <f>IF(#REF!="As-Fed",1,$C39)</f>
        <v>#REF!</v>
      </c>
    </row>
    <row r="40" spans="1:34">
      <c r="A40" s="189">
        <v>40</v>
      </c>
      <c r="B40" s="173"/>
      <c r="C40" s="175"/>
      <c r="D40" s="171"/>
      <c r="E40" s="306"/>
      <c r="F40" s="170"/>
      <c r="G40" s="174"/>
      <c r="H40" s="207"/>
      <c r="I40" s="197"/>
      <c r="J40" s="201">
        <f t="shared" si="6"/>
        <v>0</v>
      </c>
      <c r="K40" s="208">
        <f t="shared" si="7"/>
        <v>0</v>
      </c>
      <c r="L40" s="207"/>
      <c r="M40" s="197"/>
      <c r="N40" s="201">
        <f t="shared" si="8"/>
        <v>0</v>
      </c>
      <c r="O40" s="208">
        <f t="shared" si="9"/>
        <v>0</v>
      </c>
      <c r="P40" s="207"/>
      <c r="Q40" s="197"/>
      <c r="R40" s="201">
        <f t="shared" si="10"/>
        <v>0</v>
      </c>
      <c r="S40" s="208">
        <f t="shared" si="11"/>
        <v>0</v>
      </c>
      <c r="U40" s="183" t="s">
        <v>158</v>
      </c>
      <c r="V40" s="184" t="s">
        <v>148</v>
      </c>
      <c r="X40" s="199">
        <f t="shared" si="12"/>
        <v>1</v>
      </c>
      <c r="Y40" s="199">
        <f t="shared" si="13"/>
        <v>1</v>
      </c>
      <c r="Z40" s="199" t="e">
        <f>IF(#REF!="As-Fed",1,C40)</f>
        <v>#REF!</v>
      </c>
      <c r="AB40" s="199">
        <f t="shared" si="14"/>
        <v>1</v>
      </c>
      <c r="AC40" s="199">
        <f t="shared" si="15"/>
        <v>1</v>
      </c>
      <c r="AD40" s="199" t="e">
        <f>IF(#REF!="As-Fed",1,$C40)</f>
        <v>#REF!</v>
      </c>
      <c r="AF40" s="199">
        <f t="shared" si="16"/>
        <v>1</v>
      </c>
      <c r="AG40" s="199">
        <f t="shared" si="17"/>
        <v>1</v>
      </c>
      <c r="AH40" s="199" t="e">
        <f>IF(#REF!="As-Fed",1,$C40)</f>
        <v>#REF!</v>
      </c>
    </row>
    <row r="41" spans="1:34">
      <c r="A41" s="189">
        <v>41</v>
      </c>
      <c r="B41" s="173"/>
      <c r="C41" s="175"/>
      <c r="D41" s="171"/>
      <c r="E41" s="306"/>
      <c r="F41" s="170"/>
      <c r="G41" s="174"/>
      <c r="H41" s="207"/>
      <c r="I41" s="197"/>
      <c r="J41" s="201">
        <f t="shared" si="6"/>
        <v>0</v>
      </c>
      <c r="K41" s="208">
        <f t="shared" si="7"/>
        <v>0</v>
      </c>
      <c r="L41" s="207"/>
      <c r="M41" s="197"/>
      <c r="N41" s="201">
        <f t="shared" si="8"/>
        <v>0</v>
      </c>
      <c r="O41" s="208">
        <f t="shared" si="9"/>
        <v>0</v>
      </c>
      <c r="P41" s="207"/>
      <c r="Q41" s="197"/>
      <c r="R41" s="201">
        <f t="shared" si="10"/>
        <v>0</v>
      </c>
      <c r="S41" s="208">
        <f t="shared" si="11"/>
        <v>0</v>
      </c>
      <c r="U41" s="183" t="s">
        <v>18</v>
      </c>
      <c r="V41" s="184">
        <v>75</v>
      </c>
      <c r="X41" s="199">
        <f t="shared" si="12"/>
        <v>1</v>
      </c>
      <c r="Y41" s="199">
        <f t="shared" si="13"/>
        <v>1</v>
      </c>
      <c r="Z41" s="199" t="e">
        <f>IF(#REF!="As-Fed",1,C41)</f>
        <v>#REF!</v>
      </c>
      <c r="AB41" s="199">
        <f t="shared" si="14"/>
        <v>1</v>
      </c>
      <c r="AC41" s="199">
        <f t="shared" si="15"/>
        <v>1</v>
      </c>
      <c r="AD41" s="199" t="e">
        <f>IF(#REF!="As-Fed",1,$C41)</f>
        <v>#REF!</v>
      </c>
      <c r="AF41" s="199">
        <f t="shared" si="16"/>
        <v>1</v>
      </c>
      <c r="AG41" s="199">
        <f t="shared" si="17"/>
        <v>1</v>
      </c>
      <c r="AH41" s="199" t="e">
        <f>IF(#REF!="As-Fed",1,$C41)</f>
        <v>#REF!</v>
      </c>
    </row>
    <row r="42" spans="1:34">
      <c r="A42" s="189">
        <v>42</v>
      </c>
      <c r="B42" s="173"/>
      <c r="C42" s="175"/>
      <c r="D42" s="171"/>
      <c r="E42" s="306"/>
      <c r="F42" s="170"/>
      <c r="G42" s="174"/>
      <c r="H42" s="207"/>
      <c r="I42" s="197"/>
      <c r="J42" s="201">
        <f t="shared" si="6"/>
        <v>0</v>
      </c>
      <c r="K42" s="208">
        <f t="shared" si="7"/>
        <v>0</v>
      </c>
      <c r="L42" s="207"/>
      <c r="M42" s="197"/>
      <c r="N42" s="201">
        <f t="shared" si="8"/>
        <v>0</v>
      </c>
      <c r="O42" s="208">
        <f t="shared" si="9"/>
        <v>0</v>
      </c>
      <c r="P42" s="207"/>
      <c r="Q42" s="197"/>
      <c r="R42" s="201">
        <f t="shared" si="10"/>
        <v>0</v>
      </c>
      <c r="S42" s="208">
        <f t="shared" si="11"/>
        <v>0</v>
      </c>
      <c r="U42" s="185" t="s">
        <v>30</v>
      </c>
      <c r="V42" s="186">
        <v>0.2</v>
      </c>
      <c r="X42" s="199">
        <f t="shared" si="12"/>
        <v>1</v>
      </c>
      <c r="Y42" s="199">
        <f t="shared" si="13"/>
        <v>1</v>
      </c>
      <c r="Z42" s="199" t="e">
        <f>IF(#REF!="As-Fed",1,C42)</f>
        <v>#REF!</v>
      </c>
      <c r="AB42" s="199">
        <f t="shared" si="14"/>
        <v>1</v>
      </c>
      <c r="AC42" s="199">
        <f t="shared" si="15"/>
        <v>1</v>
      </c>
      <c r="AD42" s="199" t="e">
        <f>IF(#REF!="As-Fed",1,$C42)</f>
        <v>#REF!</v>
      </c>
      <c r="AF42" s="199">
        <f t="shared" si="16"/>
        <v>1</v>
      </c>
      <c r="AG42" s="199">
        <f t="shared" si="17"/>
        <v>1</v>
      </c>
      <c r="AH42" s="199" t="e">
        <f>IF(#REF!="As-Fed",1,$C42)</f>
        <v>#REF!</v>
      </c>
    </row>
    <row r="43" spans="1:34">
      <c r="A43" s="189">
        <v>43</v>
      </c>
      <c r="B43" s="173"/>
      <c r="C43" s="175"/>
      <c r="D43" s="171"/>
      <c r="E43" s="306"/>
      <c r="F43" s="170"/>
      <c r="G43" s="174"/>
      <c r="H43" s="207"/>
      <c r="I43" s="197"/>
      <c r="J43" s="201">
        <f t="shared" si="6"/>
        <v>0</v>
      </c>
      <c r="K43" s="208">
        <f t="shared" si="7"/>
        <v>0</v>
      </c>
      <c r="L43" s="207"/>
      <c r="M43" s="197"/>
      <c r="N43" s="201">
        <f t="shared" si="8"/>
        <v>0</v>
      </c>
      <c r="O43" s="208">
        <f t="shared" si="9"/>
        <v>0</v>
      </c>
      <c r="P43" s="207"/>
      <c r="Q43" s="197"/>
      <c r="R43" s="201">
        <f t="shared" si="10"/>
        <v>0</v>
      </c>
      <c r="S43" s="208">
        <f t="shared" si="11"/>
        <v>0</v>
      </c>
      <c r="U43" s="185" t="s">
        <v>22</v>
      </c>
      <c r="V43" s="186">
        <v>0.99</v>
      </c>
      <c r="X43" s="199">
        <f t="shared" si="12"/>
        <v>1</v>
      </c>
      <c r="Y43" s="199">
        <f t="shared" si="13"/>
        <v>1</v>
      </c>
      <c r="Z43" s="199" t="e">
        <f>IF(#REF!="As-Fed",1,C43)</f>
        <v>#REF!</v>
      </c>
      <c r="AB43" s="199">
        <f t="shared" si="14"/>
        <v>1</v>
      </c>
      <c r="AC43" s="199">
        <f t="shared" si="15"/>
        <v>1</v>
      </c>
      <c r="AD43" s="199" t="e">
        <f>IF(#REF!="As-Fed",1,$C43)</f>
        <v>#REF!</v>
      </c>
      <c r="AF43" s="199">
        <f t="shared" si="16"/>
        <v>1</v>
      </c>
      <c r="AG43" s="199">
        <f t="shared" si="17"/>
        <v>1</v>
      </c>
      <c r="AH43" s="199" t="e">
        <f>IF(#REF!="As-Fed",1,$C43)</f>
        <v>#REF!</v>
      </c>
    </row>
    <row r="44" spans="1:34">
      <c r="A44" s="189">
        <v>44</v>
      </c>
      <c r="B44" s="173"/>
      <c r="C44" s="175"/>
      <c r="D44" s="171"/>
      <c r="E44" s="306"/>
      <c r="F44" s="170"/>
      <c r="G44" s="174"/>
      <c r="H44" s="207"/>
      <c r="I44" s="197"/>
      <c r="J44" s="201">
        <f t="shared" si="6"/>
        <v>0</v>
      </c>
      <c r="K44" s="208">
        <f t="shared" si="7"/>
        <v>0</v>
      </c>
      <c r="L44" s="207"/>
      <c r="M44" s="197"/>
      <c r="N44" s="201">
        <f t="shared" si="8"/>
        <v>0</v>
      </c>
      <c r="O44" s="208">
        <f t="shared" si="9"/>
        <v>0</v>
      </c>
      <c r="P44" s="207"/>
      <c r="Q44" s="197"/>
      <c r="R44" s="201">
        <f t="shared" si="10"/>
        <v>0</v>
      </c>
      <c r="S44" s="208">
        <f t="shared" si="11"/>
        <v>0</v>
      </c>
      <c r="U44" s="185" t="s">
        <v>26</v>
      </c>
      <c r="V44" s="186">
        <v>0.99</v>
      </c>
      <c r="X44" s="199">
        <f t="shared" si="12"/>
        <v>1</v>
      </c>
      <c r="Y44" s="199">
        <f t="shared" si="13"/>
        <v>1</v>
      </c>
      <c r="Z44" s="199" t="e">
        <f>IF(#REF!="As-Fed",1,C44)</f>
        <v>#REF!</v>
      </c>
      <c r="AB44" s="199">
        <f t="shared" si="14"/>
        <v>1</v>
      </c>
      <c r="AC44" s="199">
        <f t="shared" si="15"/>
        <v>1</v>
      </c>
      <c r="AD44" s="199" t="e">
        <f>IF(#REF!="As-Fed",1,$C44)</f>
        <v>#REF!</v>
      </c>
      <c r="AF44" s="199">
        <f t="shared" si="16"/>
        <v>1</v>
      </c>
      <c r="AG44" s="199">
        <f t="shared" si="17"/>
        <v>1</v>
      </c>
      <c r="AH44" s="199" t="e">
        <f>IF(#REF!="As-Fed",1,$C44)</f>
        <v>#REF!</v>
      </c>
    </row>
    <row r="45" spans="1:34" ht="15" thickBot="1">
      <c r="A45" s="189">
        <v>45</v>
      </c>
      <c r="B45" s="173"/>
      <c r="C45" s="175"/>
      <c r="D45" s="171"/>
      <c r="E45" s="306"/>
      <c r="F45" s="170"/>
      <c r="G45" s="174"/>
      <c r="H45" s="207"/>
      <c r="I45" s="197"/>
      <c r="J45" s="201">
        <f t="shared" si="6"/>
        <v>0</v>
      </c>
      <c r="K45" s="208">
        <f t="shared" si="7"/>
        <v>0</v>
      </c>
      <c r="L45" s="207"/>
      <c r="M45" s="197"/>
      <c r="N45" s="201">
        <f t="shared" si="8"/>
        <v>0</v>
      </c>
      <c r="O45" s="208">
        <f t="shared" si="9"/>
        <v>0</v>
      </c>
      <c r="P45" s="207"/>
      <c r="Q45" s="197"/>
      <c r="R45" s="201">
        <f t="shared" si="10"/>
        <v>0</v>
      </c>
      <c r="S45" s="208">
        <f t="shared" si="11"/>
        <v>0</v>
      </c>
      <c r="U45" s="187" t="s">
        <v>18</v>
      </c>
      <c r="V45" s="188">
        <v>0.89</v>
      </c>
      <c r="X45" s="199">
        <f t="shared" si="12"/>
        <v>1</v>
      </c>
      <c r="Y45" s="199">
        <f t="shared" si="13"/>
        <v>1</v>
      </c>
      <c r="Z45" s="199" t="e">
        <f>IF(#REF!="As-Fed",1,C45)</f>
        <v>#REF!</v>
      </c>
      <c r="AB45" s="199">
        <f t="shared" si="14"/>
        <v>1</v>
      </c>
      <c r="AC45" s="199">
        <f t="shared" si="15"/>
        <v>1</v>
      </c>
      <c r="AD45" s="199" t="e">
        <f>IF(#REF!="As-Fed",1,$C45)</f>
        <v>#REF!</v>
      </c>
      <c r="AF45" s="199">
        <f t="shared" si="16"/>
        <v>1</v>
      </c>
      <c r="AG45" s="199">
        <f t="shared" si="17"/>
        <v>1</v>
      </c>
      <c r="AH45" s="199" t="e">
        <f>IF(#REF!="As-Fed",1,$C45)</f>
        <v>#REF!</v>
      </c>
    </row>
    <row r="46" spans="1:34">
      <c r="A46" s="189">
        <v>46</v>
      </c>
      <c r="B46" s="173"/>
      <c r="C46" s="175"/>
      <c r="D46" s="171"/>
      <c r="E46" s="306"/>
      <c r="F46" s="170"/>
      <c r="G46" s="174"/>
      <c r="H46" s="207"/>
      <c r="I46" s="197"/>
      <c r="J46" s="201">
        <f t="shared" si="6"/>
        <v>0</v>
      </c>
      <c r="K46" s="208">
        <f t="shared" si="7"/>
        <v>0</v>
      </c>
      <c r="L46" s="207"/>
      <c r="M46" s="197"/>
      <c r="N46" s="201">
        <f t="shared" si="8"/>
        <v>0</v>
      </c>
      <c r="O46" s="208">
        <f t="shared" si="9"/>
        <v>0</v>
      </c>
      <c r="P46" s="207"/>
      <c r="Q46" s="197"/>
      <c r="R46" s="201">
        <f t="shared" si="10"/>
        <v>0</v>
      </c>
      <c r="S46" s="208">
        <f t="shared" si="11"/>
        <v>0</v>
      </c>
      <c r="X46" s="199">
        <f t="shared" si="12"/>
        <v>1</v>
      </c>
      <c r="Y46" s="199">
        <f t="shared" si="13"/>
        <v>1</v>
      </c>
      <c r="Z46" s="199" t="e">
        <f>IF(#REF!="As-Fed",1,C46)</f>
        <v>#REF!</v>
      </c>
      <c r="AB46" s="199">
        <f t="shared" si="14"/>
        <v>1</v>
      </c>
      <c r="AC46" s="199">
        <f t="shared" si="15"/>
        <v>1</v>
      </c>
      <c r="AD46" s="199" t="e">
        <f>IF(#REF!="As-Fed",1,$C46)</f>
        <v>#REF!</v>
      </c>
      <c r="AF46" s="199">
        <f t="shared" si="16"/>
        <v>1</v>
      </c>
      <c r="AG46" s="199">
        <f t="shared" si="17"/>
        <v>1</v>
      </c>
      <c r="AH46" s="199" t="e">
        <f>IF(#REF!="As-Fed",1,$C46)</f>
        <v>#REF!</v>
      </c>
    </row>
    <row r="47" spans="1:34">
      <c r="A47" s="189">
        <v>47</v>
      </c>
      <c r="B47" s="173"/>
      <c r="C47" s="175"/>
      <c r="D47" s="171"/>
      <c r="E47" s="306"/>
      <c r="F47" s="170"/>
      <c r="G47" s="174"/>
      <c r="H47" s="207"/>
      <c r="I47" s="197"/>
      <c r="J47" s="201">
        <f t="shared" si="6"/>
        <v>0</v>
      </c>
      <c r="K47" s="208">
        <f t="shared" si="7"/>
        <v>0</v>
      </c>
      <c r="L47" s="207"/>
      <c r="M47" s="197"/>
      <c r="N47" s="201">
        <f t="shared" si="8"/>
        <v>0</v>
      </c>
      <c r="O47" s="208">
        <f t="shared" si="9"/>
        <v>0</v>
      </c>
      <c r="P47" s="207"/>
      <c r="Q47" s="197"/>
      <c r="R47" s="201">
        <f t="shared" si="10"/>
        <v>0</v>
      </c>
      <c r="S47" s="208">
        <f t="shared" si="11"/>
        <v>0</v>
      </c>
      <c r="X47" s="199">
        <f t="shared" si="12"/>
        <v>1</v>
      </c>
      <c r="Y47" s="199">
        <f t="shared" si="13"/>
        <v>1</v>
      </c>
      <c r="Z47" s="199" t="e">
        <f>IF(#REF!="As-Fed",1,C47)</f>
        <v>#REF!</v>
      </c>
      <c r="AB47" s="199">
        <f t="shared" si="14"/>
        <v>1</v>
      </c>
      <c r="AC47" s="199">
        <f t="shared" si="15"/>
        <v>1</v>
      </c>
      <c r="AD47" s="199" t="e">
        <f>IF(#REF!="As-Fed",1,$C47)</f>
        <v>#REF!</v>
      </c>
      <c r="AF47" s="199">
        <f t="shared" si="16"/>
        <v>1</v>
      </c>
      <c r="AG47" s="199">
        <f t="shared" si="17"/>
        <v>1</v>
      </c>
      <c r="AH47" s="199" t="e">
        <f>IF(#REF!="As-Fed",1,$C47)</f>
        <v>#REF!</v>
      </c>
    </row>
    <row r="48" spans="1:34">
      <c r="A48" s="189">
        <v>48</v>
      </c>
      <c r="B48" s="173"/>
      <c r="C48" s="175"/>
      <c r="D48" s="171"/>
      <c r="E48" s="306"/>
      <c r="F48" s="170"/>
      <c r="G48" s="174"/>
      <c r="H48" s="207"/>
      <c r="I48" s="197"/>
      <c r="J48" s="201">
        <f t="shared" si="6"/>
        <v>0</v>
      </c>
      <c r="K48" s="208">
        <f t="shared" si="7"/>
        <v>0</v>
      </c>
      <c r="L48" s="207"/>
      <c r="M48" s="197"/>
      <c r="N48" s="201">
        <f t="shared" si="8"/>
        <v>0</v>
      </c>
      <c r="O48" s="208">
        <f t="shared" si="9"/>
        <v>0</v>
      </c>
      <c r="P48" s="207"/>
      <c r="Q48" s="197"/>
      <c r="R48" s="201">
        <f t="shared" si="10"/>
        <v>0</v>
      </c>
      <c r="S48" s="208">
        <f t="shared" si="11"/>
        <v>0</v>
      </c>
      <c r="X48" s="199">
        <f t="shared" si="12"/>
        <v>1</v>
      </c>
      <c r="Y48" s="199">
        <f t="shared" si="13"/>
        <v>1</v>
      </c>
      <c r="Z48" s="199" t="e">
        <f>IF(#REF!="As-Fed",1,C48)</f>
        <v>#REF!</v>
      </c>
      <c r="AB48" s="199">
        <f t="shared" si="14"/>
        <v>1</v>
      </c>
      <c r="AC48" s="199">
        <f t="shared" si="15"/>
        <v>1</v>
      </c>
      <c r="AD48" s="199" t="e">
        <f>IF(#REF!="As-Fed",1,$C48)</f>
        <v>#REF!</v>
      </c>
      <c r="AF48" s="199">
        <f t="shared" si="16"/>
        <v>1</v>
      </c>
      <c r="AG48" s="199">
        <f t="shared" si="17"/>
        <v>1</v>
      </c>
      <c r="AH48" s="199" t="e">
        <f>IF(#REF!="As-Fed",1,$C48)</f>
        <v>#REF!</v>
      </c>
    </row>
    <row r="49" spans="1:34">
      <c r="A49" s="189">
        <v>49</v>
      </c>
      <c r="B49" s="173"/>
      <c r="C49" s="175"/>
      <c r="D49" s="171"/>
      <c r="E49" s="306"/>
      <c r="F49" s="170"/>
      <c r="G49" s="174"/>
      <c r="H49" s="207"/>
      <c r="I49" s="197"/>
      <c r="J49" s="201">
        <f t="shared" si="6"/>
        <v>0</v>
      </c>
      <c r="K49" s="208">
        <f t="shared" si="7"/>
        <v>0</v>
      </c>
      <c r="L49" s="207"/>
      <c r="M49" s="197"/>
      <c r="N49" s="201">
        <f t="shared" si="8"/>
        <v>0</v>
      </c>
      <c r="O49" s="208">
        <f t="shared" si="9"/>
        <v>0</v>
      </c>
      <c r="P49" s="207"/>
      <c r="Q49" s="197"/>
      <c r="R49" s="201">
        <f t="shared" si="10"/>
        <v>0</v>
      </c>
      <c r="S49" s="208">
        <f t="shared" si="11"/>
        <v>0</v>
      </c>
      <c r="X49" s="199">
        <f t="shared" si="12"/>
        <v>1</v>
      </c>
      <c r="Y49" s="199">
        <f t="shared" si="13"/>
        <v>1</v>
      </c>
      <c r="Z49" s="199" t="e">
        <f>IF(#REF!="As-Fed",1,C49)</f>
        <v>#REF!</v>
      </c>
      <c r="AB49" s="199">
        <f t="shared" si="14"/>
        <v>1</v>
      </c>
      <c r="AC49" s="199">
        <f t="shared" si="15"/>
        <v>1</v>
      </c>
      <c r="AD49" s="199" t="e">
        <f>IF(#REF!="As-Fed",1,$C49)</f>
        <v>#REF!</v>
      </c>
      <c r="AF49" s="199">
        <f t="shared" si="16"/>
        <v>1</v>
      </c>
      <c r="AG49" s="199">
        <f t="shared" si="17"/>
        <v>1</v>
      </c>
      <c r="AH49" s="199" t="e">
        <f>IF(#REF!="As-Fed",1,$C49)</f>
        <v>#REF!</v>
      </c>
    </row>
    <row r="50" spans="1:34">
      <c r="A50" s="189">
        <v>50</v>
      </c>
      <c r="B50" s="173"/>
      <c r="C50" s="175"/>
      <c r="D50" s="171"/>
      <c r="E50" s="306"/>
      <c r="F50" s="170"/>
      <c r="G50" s="174"/>
      <c r="H50" s="207"/>
      <c r="I50" s="197"/>
      <c r="J50" s="201">
        <f t="shared" si="6"/>
        <v>0</v>
      </c>
      <c r="K50" s="208">
        <f t="shared" si="7"/>
        <v>0</v>
      </c>
      <c r="L50" s="207"/>
      <c r="M50" s="197"/>
      <c r="N50" s="201">
        <f t="shared" si="8"/>
        <v>0</v>
      </c>
      <c r="O50" s="208">
        <f t="shared" si="9"/>
        <v>0</v>
      </c>
      <c r="P50" s="207"/>
      <c r="Q50" s="197"/>
      <c r="R50" s="201">
        <f t="shared" si="10"/>
        <v>0</v>
      </c>
      <c r="S50" s="208">
        <f t="shared" si="11"/>
        <v>0</v>
      </c>
      <c r="X50" s="199">
        <f t="shared" si="12"/>
        <v>1</v>
      </c>
      <c r="Y50" s="199">
        <f t="shared" si="13"/>
        <v>1</v>
      </c>
      <c r="Z50" s="199" t="e">
        <f>IF(#REF!="As-Fed",1,C50)</f>
        <v>#REF!</v>
      </c>
      <c r="AB50" s="199">
        <f t="shared" si="14"/>
        <v>1</v>
      </c>
      <c r="AC50" s="199">
        <f t="shared" si="15"/>
        <v>1</v>
      </c>
      <c r="AD50" s="199" t="e">
        <f>IF(#REF!="As-Fed",1,$C50)</f>
        <v>#REF!</v>
      </c>
      <c r="AF50" s="199">
        <f t="shared" si="16"/>
        <v>1</v>
      </c>
      <c r="AG50" s="199">
        <f t="shared" si="17"/>
        <v>1</v>
      </c>
      <c r="AH50" s="199" t="e">
        <f>IF(#REF!="As-Fed",1,$C50)</f>
        <v>#REF!</v>
      </c>
    </row>
    <row r="51" spans="1:34">
      <c r="A51" s="189">
        <v>51</v>
      </c>
      <c r="B51" s="173"/>
      <c r="C51" s="175"/>
      <c r="D51" s="171"/>
      <c r="E51" s="306"/>
      <c r="F51" s="170"/>
      <c r="G51" s="174"/>
      <c r="H51" s="207"/>
      <c r="I51" s="197"/>
      <c r="J51" s="201">
        <f t="shared" si="6"/>
        <v>0</v>
      </c>
      <c r="K51" s="208">
        <f t="shared" si="7"/>
        <v>0</v>
      </c>
      <c r="L51" s="207"/>
      <c r="M51" s="197"/>
      <c r="N51" s="201">
        <f t="shared" si="8"/>
        <v>0</v>
      </c>
      <c r="O51" s="208">
        <f t="shared" si="9"/>
        <v>0</v>
      </c>
      <c r="P51" s="207"/>
      <c r="Q51" s="197"/>
      <c r="R51" s="201">
        <f t="shared" si="10"/>
        <v>0</v>
      </c>
      <c r="S51" s="208">
        <f t="shared" si="11"/>
        <v>0</v>
      </c>
      <c r="X51" s="199">
        <f t="shared" si="12"/>
        <v>1</v>
      </c>
      <c r="Y51" s="199">
        <f t="shared" si="13"/>
        <v>1</v>
      </c>
      <c r="Z51" s="199" t="e">
        <f>IF(#REF!="As-Fed",1,C51)</f>
        <v>#REF!</v>
      </c>
      <c r="AB51" s="199">
        <f t="shared" si="14"/>
        <v>1</v>
      </c>
      <c r="AC51" s="199">
        <f t="shared" si="15"/>
        <v>1</v>
      </c>
      <c r="AD51" s="199" t="e">
        <f>IF(#REF!="As-Fed",1,$C51)</f>
        <v>#REF!</v>
      </c>
      <c r="AF51" s="199">
        <f t="shared" si="16"/>
        <v>1</v>
      </c>
      <c r="AG51" s="199">
        <f t="shared" si="17"/>
        <v>1</v>
      </c>
      <c r="AH51" s="199" t="e">
        <f>IF(#REF!="As-Fed",1,$C51)</f>
        <v>#REF!</v>
      </c>
    </row>
    <row r="52" spans="1:34">
      <c r="A52" s="189">
        <v>52</v>
      </c>
      <c r="B52" s="173"/>
      <c r="C52" s="175"/>
      <c r="D52" s="171"/>
      <c r="E52" s="306"/>
      <c r="F52" s="170"/>
      <c r="G52" s="174"/>
      <c r="H52" s="207"/>
      <c r="I52" s="197"/>
      <c r="J52" s="201">
        <f t="shared" si="6"/>
        <v>0</v>
      </c>
      <c r="K52" s="208">
        <f t="shared" si="7"/>
        <v>0</v>
      </c>
      <c r="L52" s="207"/>
      <c r="M52" s="197"/>
      <c r="N52" s="201">
        <f t="shared" si="8"/>
        <v>0</v>
      </c>
      <c r="O52" s="208">
        <f t="shared" si="9"/>
        <v>0</v>
      </c>
      <c r="P52" s="207"/>
      <c r="Q52" s="197"/>
      <c r="R52" s="201">
        <f t="shared" si="10"/>
        <v>0</v>
      </c>
      <c r="S52" s="208">
        <f t="shared" si="11"/>
        <v>0</v>
      </c>
      <c r="X52" s="199">
        <f t="shared" si="12"/>
        <v>1</v>
      </c>
      <c r="Y52" s="199">
        <f t="shared" si="13"/>
        <v>1</v>
      </c>
      <c r="Z52" s="199" t="e">
        <f>IF(#REF!="As-Fed",1,C52)</f>
        <v>#REF!</v>
      </c>
      <c r="AB52" s="199">
        <f t="shared" si="14"/>
        <v>1</v>
      </c>
      <c r="AC52" s="199">
        <f t="shared" si="15"/>
        <v>1</v>
      </c>
      <c r="AD52" s="199" t="e">
        <f>IF(#REF!="As-Fed",1,$C52)</f>
        <v>#REF!</v>
      </c>
      <c r="AF52" s="199">
        <f t="shared" si="16"/>
        <v>1</v>
      </c>
      <c r="AG52" s="199">
        <f t="shared" si="17"/>
        <v>1</v>
      </c>
      <c r="AH52" s="199" t="e">
        <f>IF(#REF!="As-Fed",1,$C52)</f>
        <v>#REF!</v>
      </c>
    </row>
    <row r="53" spans="1:34">
      <c r="A53" s="189">
        <v>53</v>
      </c>
      <c r="B53" s="173"/>
      <c r="C53" s="175"/>
      <c r="D53" s="171"/>
      <c r="E53" s="306"/>
      <c r="F53" s="170"/>
      <c r="G53" s="174"/>
      <c r="H53" s="207"/>
      <c r="I53" s="197"/>
      <c r="J53" s="201">
        <f t="shared" si="6"/>
        <v>0</v>
      </c>
      <c r="K53" s="208">
        <f t="shared" si="7"/>
        <v>0</v>
      </c>
      <c r="L53" s="207"/>
      <c r="M53" s="197"/>
      <c r="N53" s="201">
        <f t="shared" si="8"/>
        <v>0</v>
      </c>
      <c r="O53" s="208">
        <f t="shared" si="9"/>
        <v>0</v>
      </c>
      <c r="P53" s="207"/>
      <c r="Q53" s="197"/>
      <c r="R53" s="201">
        <f t="shared" si="10"/>
        <v>0</v>
      </c>
      <c r="S53" s="208">
        <f t="shared" si="11"/>
        <v>0</v>
      </c>
      <c r="X53" s="199">
        <f t="shared" si="12"/>
        <v>1</v>
      </c>
      <c r="Y53" s="199">
        <f t="shared" si="13"/>
        <v>1</v>
      </c>
      <c r="Z53" s="199" t="e">
        <f>IF(#REF!="As-Fed",1,C53)</f>
        <v>#REF!</v>
      </c>
      <c r="AB53" s="199">
        <f t="shared" si="14"/>
        <v>1</v>
      </c>
      <c r="AC53" s="199">
        <f t="shared" si="15"/>
        <v>1</v>
      </c>
      <c r="AD53" s="199" t="e">
        <f>IF(#REF!="As-Fed",1,$C53)</f>
        <v>#REF!</v>
      </c>
      <c r="AF53" s="199">
        <f t="shared" si="16"/>
        <v>1</v>
      </c>
      <c r="AG53" s="199">
        <f t="shared" si="17"/>
        <v>1</v>
      </c>
      <c r="AH53" s="199" t="e">
        <f>IF(#REF!="As-Fed",1,$C53)</f>
        <v>#REF!</v>
      </c>
    </row>
    <row r="54" spans="1:34">
      <c r="A54" s="189">
        <v>54</v>
      </c>
      <c r="B54" s="173"/>
      <c r="C54" s="175"/>
      <c r="D54" s="171"/>
      <c r="E54" s="306"/>
      <c r="F54" s="170"/>
      <c r="G54" s="174"/>
      <c r="H54" s="207"/>
      <c r="I54" s="197"/>
      <c r="J54" s="201">
        <f t="shared" si="6"/>
        <v>0</v>
      </c>
      <c r="K54" s="208">
        <f t="shared" si="7"/>
        <v>0</v>
      </c>
      <c r="L54" s="207"/>
      <c r="M54" s="197"/>
      <c r="N54" s="201">
        <f t="shared" si="8"/>
        <v>0</v>
      </c>
      <c r="O54" s="208">
        <f t="shared" si="9"/>
        <v>0</v>
      </c>
      <c r="P54" s="207"/>
      <c r="Q54" s="197"/>
      <c r="R54" s="201">
        <f t="shared" si="10"/>
        <v>0</v>
      </c>
      <c r="S54" s="208">
        <f t="shared" si="11"/>
        <v>0</v>
      </c>
      <c r="X54" s="199">
        <f t="shared" si="12"/>
        <v>1</v>
      </c>
      <c r="Y54" s="199">
        <f t="shared" si="13"/>
        <v>1</v>
      </c>
      <c r="Z54" s="199" t="e">
        <f>IF(#REF!="As-Fed",1,C54)</f>
        <v>#REF!</v>
      </c>
      <c r="AB54" s="199">
        <f t="shared" si="14"/>
        <v>1</v>
      </c>
      <c r="AC54" s="199">
        <f t="shared" si="15"/>
        <v>1</v>
      </c>
      <c r="AD54" s="199" t="e">
        <f>IF(#REF!="As-Fed",1,$C54)</f>
        <v>#REF!</v>
      </c>
      <c r="AF54" s="199">
        <f t="shared" si="16"/>
        <v>1</v>
      </c>
      <c r="AG54" s="199">
        <f t="shared" si="17"/>
        <v>1</v>
      </c>
      <c r="AH54" s="199" t="e">
        <f>IF(#REF!="As-Fed",1,$C54)</f>
        <v>#REF!</v>
      </c>
    </row>
    <row r="55" spans="1:34" ht="15" thickBot="1">
      <c r="A55" s="189">
        <v>55</v>
      </c>
      <c r="B55" s="173"/>
      <c r="C55" s="170"/>
      <c r="D55" s="171"/>
      <c r="E55" s="306"/>
      <c r="F55" s="170"/>
      <c r="G55" s="174"/>
      <c r="H55" s="207"/>
      <c r="I55" s="197"/>
      <c r="J55" s="201">
        <f t="shared" si="6"/>
        <v>0</v>
      </c>
      <c r="K55" s="208">
        <f t="shared" si="7"/>
        <v>0</v>
      </c>
      <c r="L55" s="207"/>
      <c r="M55" s="197"/>
      <c r="N55" s="201">
        <f t="shared" si="8"/>
        <v>0</v>
      </c>
      <c r="O55" s="208">
        <f t="shared" si="9"/>
        <v>0</v>
      </c>
      <c r="P55" s="213"/>
      <c r="Q55" s="202"/>
      <c r="R55" s="201">
        <f t="shared" si="10"/>
        <v>0</v>
      </c>
      <c r="S55" s="214">
        <f t="shared" si="11"/>
        <v>0</v>
      </c>
      <c r="X55" s="199">
        <f t="shared" si="12"/>
        <v>1</v>
      </c>
      <c r="Y55" s="199">
        <f t="shared" si="13"/>
        <v>1</v>
      </c>
      <c r="Z55" s="199" t="e">
        <f>IF(#REF!="As-Fed",1,C55)</f>
        <v>#REF!</v>
      </c>
      <c r="AB55" s="199">
        <f t="shared" si="14"/>
        <v>1</v>
      </c>
      <c r="AC55" s="199">
        <f t="shared" si="15"/>
        <v>1</v>
      </c>
      <c r="AD55" s="199" t="e">
        <f>IF(#REF!="As-Fed",1,$C55)</f>
        <v>#REF!</v>
      </c>
      <c r="AF55" s="199">
        <f t="shared" si="16"/>
        <v>1</v>
      </c>
      <c r="AG55" s="199">
        <f t="shared" si="17"/>
        <v>1</v>
      </c>
      <c r="AH55" s="199" t="e">
        <f>IF(#REF!="As-Fed",1,$C55)</f>
        <v>#REF!</v>
      </c>
    </row>
    <row r="56" spans="1:34" ht="16" thickBot="1">
      <c r="A56" s="203">
        <v>56</v>
      </c>
      <c r="B56" s="21"/>
      <c r="C56" s="17"/>
      <c r="D56" s="18"/>
      <c r="E56" s="18"/>
      <c r="F56" s="19"/>
      <c r="G56" s="20"/>
      <c r="H56" s="209"/>
      <c r="I56" s="210"/>
      <c r="J56" s="211" t="s">
        <v>172</v>
      </c>
      <c r="K56" s="212">
        <f>SUM(K6:K55)</f>
        <v>0</v>
      </c>
      <c r="L56" s="209"/>
      <c r="M56" s="210"/>
      <c r="N56" s="211" t="s">
        <v>172</v>
      </c>
      <c r="O56" s="212">
        <f>SUM(O6:O55)</f>
        <v>0</v>
      </c>
      <c r="P56" s="215"/>
      <c r="Q56" s="216"/>
      <c r="R56" s="211" t="s">
        <v>172</v>
      </c>
      <c r="S56" s="212">
        <f>SUM(S6:S55)</f>
        <v>0</v>
      </c>
    </row>
    <row r="57" spans="1:34" ht="15" thickTop="1">
      <c r="A57" s="203"/>
      <c r="B57" s="21"/>
      <c r="C57" s="17"/>
      <c r="D57" s="18"/>
      <c r="E57" s="18"/>
      <c r="F57" s="19"/>
      <c r="G57" s="20"/>
      <c r="H57" s="21"/>
      <c r="I57" s="21"/>
      <c r="J57" s="22"/>
      <c r="K57" s="22"/>
      <c r="L57" s="21"/>
      <c r="M57" s="21"/>
      <c r="N57" s="22"/>
      <c r="O57" s="22"/>
      <c r="P57" s="21"/>
      <c r="Q57" s="21"/>
      <c r="R57" s="22"/>
      <c r="S57" s="22"/>
    </row>
  </sheetData>
  <sheetProtection sheet="1" objects="1" scenarios="1" formatCells="0" formatColumns="0" formatRows="0"/>
  <mergeCells count="11">
    <mergeCell ref="L2:O2"/>
    <mergeCell ref="H2:K2"/>
    <mergeCell ref="U5:V5"/>
    <mergeCell ref="B1:G2"/>
    <mergeCell ref="B3:G3"/>
    <mergeCell ref="B4:G4"/>
    <mergeCell ref="H1:S1"/>
    <mergeCell ref="P3:S3"/>
    <mergeCell ref="L3:O3"/>
    <mergeCell ref="H3:K3"/>
    <mergeCell ref="P2:S2"/>
  </mergeCells>
  <dataValidations count="3">
    <dataValidation type="list" allowBlank="1" showInputMessage="1" showErrorMessage="1" sqref="D6:D55" xr:uid="{22361B73-A62C-40E8-BE2F-A4F78F6C0551}">
      <formula1>"lb,cwt,ton,bu,other"</formula1>
    </dataValidation>
    <dataValidation type="decimal" operator="greaterThanOrEqual" allowBlank="1" showInputMessage="1" showErrorMessage="1" sqref="F6:F55" xr:uid="{89162DF4-A6C2-4851-AAAA-7C1D733C3F80}">
      <formula1>0</formula1>
    </dataValidation>
    <dataValidation type="list" allowBlank="1" showInputMessage="1" showErrorMessage="1" sqref="P4:Q4 L4:M4 H4:I4" xr:uid="{CD812EF9-675F-4C51-B6A9-0F8752DF1F88}">
      <formula1>"Dry Matter,As-Fed"</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565D8-177B-422A-A480-8B7191AC8A3A}">
  <dimension ref="A1:BV59"/>
  <sheetViews>
    <sheetView showGridLines="0" zoomScale="80" zoomScaleNormal="80" workbookViewId="0">
      <selection activeCell="F12" sqref="F12"/>
    </sheetView>
  </sheetViews>
  <sheetFormatPr defaultColWidth="8.6328125" defaultRowHeight="14.5"/>
  <cols>
    <col min="1" max="1" width="2.54296875" style="190" customWidth="1"/>
    <col min="2" max="2" width="18.54296875" style="16" bestFit="1" customWidth="1"/>
    <col min="3" max="3" width="9" style="16" customWidth="1"/>
    <col min="4" max="4" width="9.6328125" style="16" customWidth="1"/>
    <col min="5" max="5" width="8.6328125" style="16"/>
    <col min="6" max="6" width="8.36328125" style="16" customWidth="1"/>
    <col min="7" max="7" width="10.54296875" style="16" customWidth="1"/>
    <col min="8" max="16" width="10.6328125" style="16" customWidth="1"/>
    <col min="17" max="17" width="12.6328125" style="16" customWidth="1"/>
    <col min="18" max="18" width="10.6328125" style="16" customWidth="1"/>
    <col min="19" max="26" width="10.54296875" style="16" customWidth="1"/>
    <col min="27" max="27" width="15.6328125" style="16" customWidth="1"/>
    <col min="28" max="28" width="12.6328125" style="16" customWidth="1"/>
    <col min="29" max="29" width="10.6328125" style="16" customWidth="1"/>
    <col min="30" max="37" width="10.54296875" style="16" customWidth="1"/>
    <col min="38" max="38" width="15.6328125" style="16" customWidth="1"/>
    <col min="39" max="39" width="12.6328125" style="16" customWidth="1"/>
    <col min="40" max="40" width="10.6328125" style="16" customWidth="1"/>
    <col min="41" max="41" width="3.6328125" style="16" customWidth="1"/>
    <col min="42" max="42" width="21.90625" style="16" customWidth="1"/>
    <col min="43" max="43" width="10.54296875" style="16" customWidth="1"/>
    <col min="44" max="44" width="6.81640625" style="21" customWidth="1"/>
    <col min="45" max="45" width="4.7265625" style="21" customWidth="1"/>
    <col min="46" max="46" width="0" style="21" hidden="1" customWidth="1"/>
    <col min="47" max="54" width="0" style="16" hidden="1" customWidth="1"/>
    <col min="55" max="55" width="3.08984375" style="16" hidden="1" customWidth="1"/>
    <col min="56" max="64" width="0" style="16" hidden="1" customWidth="1"/>
    <col min="65" max="65" width="3.453125" style="16" hidden="1" customWidth="1"/>
    <col min="66" max="74" width="0" style="16" hidden="1" customWidth="1"/>
    <col min="75" max="291" width="8.6328125" style="16"/>
    <col min="292" max="292" width="18.54296875" style="16" bestFit="1" customWidth="1"/>
    <col min="293" max="293" width="5.54296875" style="16" bestFit="1" customWidth="1"/>
    <col min="294" max="294" width="4.453125" style="16" bestFit="1" customWidth="1"/>
    <col min="295" max="297" width="14.6328125" style="16" customWidth="1"/>
    <col min="298" max="298" width="16.54296875" style="16" customWidth="1"/>
    <col min="299" max="547" width="8.6328125" style="16"/>
    <col min="548" max="548" width="18.54296875" style="16" bestFit="1" customWidth="1"/>
    <col min="549" max="549" width="5.54296875" style="16" bestFit="1" customWidth="1"/>
    <col min="550" max="550" width="4.453125" style="16" bestFit="1" customWidth="1"/>
    <col min="551" max="553" width="14.6328125" style="16" customWidth="1"/>
    <col min="554" max="554" width="16.54296875" style="16" customWidth="1"/>
    <col min="555" max="803" width="8.6328125" style="16"/>
    <col min="804" max="804" width="18.54296875" style="16" bestFit="1" customWidth="1"/>
    <col min="805" max="805" width="5.54296875" style="16" bestFit="1" customWidth="1"/>
    <col min="806" max="806" width="4.453125" style="16" bestFit="1" customWidth="1"/>
    <col min="807" max="809" width="14.6328125" style="16" customWidth="1"/>
    <col min="810" max="810" width="16.54296875" style="16" customWidth="1"/>
    <col min="811" max="1059" width="8.6328125" style="16"/>
    <col min="1060" max="1060" width="18.54296875" style="16" bestFit="1" customWidth="1"/>
    <col min="1061" max="1061" width="5.54296875" style="16" bestFit="1" customWidth="1"/>
    <col min="1062" max="1062" width="4.453125" style="16" bestFit="1" customWidth="1"/>
    <col min="1063" max="1065" width="14.6328125" style="16" customWidth="1"/>
    <col min="1066" max="1066" width="16.54296875" style="16" customWidth="1"/>
    <col min="1067" max="1315" width="8.6328125" style="16"/>
    <col min="1316" max="1316" width="18.54296875" style="16" bestFit="1" customWidth="1"/>
    <col min="1317" max="1317" width="5.54296875" style="16" bestFit="1" customWidth="1"/>
    <col min="1318" max="1318" width="4.453125" style="16" bestFit="1" customWidth="1"/>
    <col min="1319" max="1321" width="14.6328125" style="16" customWidth="1"/>
    <col min="1322" max="1322" width="16.54296875" style="16" customWidth="1"/>
    <col min="1323" max="1571" width="8.6328125" style="16"/>
    <col min="1572" max="1572" width="18.54296875" style="16" bestFit="1" customWidth="1"/>
    <col min="1573" max="1573" width="5.54296875" style="16" bestFit="1" customWidth="1"/>
    <col min="1574" max="1574" width="4.453125" style="16" bestFit="1" customWidth="1"/>
    <col min="1575" max="1577" width="14.6328125" style="16" customWidth="1"/>
    <col min="1578" max="1578" width="16.54296875" style="16" customWidth="1"/>
    <col min="1579" max="1827" width="8.6328125" style="16"/>
    <col min="1828" max="1828" width="18.54296875" style="16" bestFit="1" customWidth="1"/>
    <col min="1829" max="1829" width="5.54296875" style="16" bestFit="1" customWidth="1"/>
    <col min="1830" max="1830" width="4.453125" style="16" bestFit="1" customWidth="1"/>
    <col min="1831" max="1833" width="14.6328125" style="16" customWidth="1"/>
    <col min="1834" max="1834" width="16.54296875" style="16" customWidth="1"/>
    <col min="1835" max="2083" width="8.6328125" style="16"/>
    <col min="2084" max="2084" width="18.54296875" style="16" bestFit="1" customWidth="1"/>
    <col min="2085" max="2085" width="5.54296875" style="16" bestFit="1" customWidth="1"/>
    <col min="2086" max="2086" width="4.453125" style="16" bestFit="1" customWidth="1"/>
    <col min="2087" max="2089" width="14.6328125" style="16" customWidth="1"/>
    <col min="2090" max="2090" width="16.54296875" style="16" customWidth="1"/>
    <col min="2091" max="2339" width="8.6328125" style="16"/>
    <col min="2340" max="2340" width="18.54296875" style="16" bestFit="1" customWidth="1"/>
    <col min="2341" max="2341" width="5.54296875" style="16" bestFit="1" customWidth="1"/>
    <col min="2342" max="2342" width="4.453125" style="16" bestFit="1" customWidth="1"/>
    <col min="2343" max="2345" width="14.6328125" style="16" customWidth="1"/>
    <col min="2346" max="2346" width="16.54296875" style="16" customWidth="1"/>
    <col min="2347" max="2595" width="8.6328125" style="16"/>
    <col min="2596" max="2596" width="18.54296875" style="16" bestFit="1" customWidth="1"/>
    <col min="2597" max="2597" width="5.54296875" style="16" bestFit="1" customWidth="1"/>
    <col min="2598" max="2598" width="4.453125" style="16" bestFit="1" customWidth="1"/>
    <col min="2599" max="2601" width="14.6328125" style="16" customWidth="1"/>
    <col min="2602" max="2602" width="16.54296875" style="16" customWidth="1"/>
    <col min="2603" max="2851" width="8.6328125" style="16"/>
    <col min="2852" max="2852" width="18.54296875" style="16" bestFit="1" customWidth="1"/>
    <col min="2853" max="2853" width="5.54296875" style="16" bestFit="1" customWidth="1"/>
    <col min="2854" max="2854" width="4.453125" style="16" bestFit="1" customWidth="1"/>
    <col min="2855" max="2857" width="14.6328125" style="16" customWidth="1"/>
    <col min="2858" max="2858" width="16.54296875" style="16" customWidth="1"/>
    <col min="2859" max="3107" width="8.6328125" style="16"/>
    <col min="3108" max="3108" width="18.54296875" style="16" bestFit="1" customWidth="1"/>
    <col min="3109" max="3109" width="5.54296875" style="16" bestFit="1" customWidth="1"/>
    <col min="3110" max="3110" width="4.453125" style="16" bestFit="1" customWidth="1"/>
    <col min="3111" max="3113" width="14.6328125" style="16" customWidth="1"/>
    <col min="3114" max="3114" width="16.54296875" style="16" customWidth="1"/>
    <col min="3115" max="3363" width="8.6328125" style="16"/>
    <col min="3364" max="3364" width="18.54296875" style="16" bestFit="1" customWidth="1"/>
    <col min="3365" max="3365" width="5.54296875" style="16" bestFit="1" customWidth="1"/>
    <col min="3366" max="3366" width="4.453125" style="16" bestFit="1" customWidth="1"/>
    <col min="3367" max="3369" width="14.6328125" style="16" customWidth="1"/>
    <col min="3370" max="3370" width="16.54296875" style="16" customWidth="1"/>
    <col min="3371" max="3619" width="8.6328125" style="16"/>
    <col min="3620" max="3620" width="18.54296875" style="16" bestFit="1" customWidth="1"/>
    <col min="3621" max="3621" width="5.54296875" style="16" bestFit="1" customWidth="1"/>
    <col min="3622" max="3622" width="4.453125" style="16" bestFit="1" customWidth="1"/>
    <col min="3623" max="3625" width="14.6328125" style="16" customWidth="1"/>
    <col min="3626" max="3626" width="16.54296875" style="16" customWidth="1"/>
    <col min="3627" max="3875" width="8.6328125" style="16"/>
    <col min="3876" max="3876" width="18.54296875" style="16" bestFit="1" customWidth="1"/>
    <col min="3877" max="3877" width="5.54296875" style="16" bestFit="1" customWidth="1"/>
    <col min="3878" max="3878" width="4.453125" style="16" bestFit="1" customWidth="1"/>
    <col min="3879" max="3881" width="14.6328125" style="16" customWidth="1"/>
    <col min="3882" max="3882" width="16.54296875" style="16" customWidth="1"/>
    <col min="3883" max="4131" width="8.6328125" style="16"/>
    <col min="4132" max="4132" width="18.54296875" style="16" bestFit="1" customWidth="1"/>
    <col min="4133" max="4133" width="5.54296875" style="16" bestFit="1" customWidth="1"/>
    <col min="4134" max="4134" width="4.453125" style="16" bestFit="1" customWidth="1"/>
    <col min="4135" max="4137" width="14.6328125" style="16" customWidth="1"/>
    <col min="4138" max="4138" width="16.54296875" style="16" customWidth="1"/>
    <col min="4139" max="4387" width="8.6328125" style="16"/>
    <col min="4388" max="4388" width="18.54296875" style="16" bestFit="1" customWidth="1"/>
    <col min="4389" max="4389" width="5.54296875" style="16" bestFit="1" customWidth="1"/>
    <col min="4390" max="4390" width="4.453125" style="16" bestFit="1" customWidth="1"/>
    <col min="4391" max="4393" width="14.6328125" style="16" customWidth="1"/>
    <col min="4394" max="4394" width="16.54296875" style="16" customWidth="1"/>
    <col min="4395" max="4643" width="8.6328125" style="16"/>
    <col min="4644" max="4644" width="18.54296875" style="16" bestFit="1" customWidth="1"/>
    <col min="4645" max="4645" width="5.54296875" style="16" bestFit="1" customWidth="1"/>
    <col min="4646" max="4646" width="4.453125" style="16" bestFit="1" customWidth="1"/>
    <col min="4647" max="4649" width="14.6328125" style="16" customWidth="1"/>
    <col min="4650" max="4650" width="16.54296875" style="16" customWidth="1"/>
    <col min="4651" max="4899" width="8.6328125" style="16"/>
    <col min="4900" max="4900" width="18.54296875" style="16" bestFit="1" customWidth="1"/>
    <col min="4901" max="4901" width="5.54296875" style="16" bestFit="1" customWidth="1"/>
    <col min="4902" max="4902" width="4.453125" style="16" bestFit="1" customWidth="1"/>
    <col min="4903" max="4905" width="14.6328125" style="16" customWidth="1"/>
    <col min="4906" max="4906" width="16.54296875" style="16" customWidth="1"/>
    <col min="4907" max="5155" width="8.6328125" style="16"/>
    <col min="5156" max="5156" width="18.54296875" style="16" bestFit="1" customWidth="1"/>
    <col min="5157" max="5157" width="5.54296875" style="16" bestFit="1" customWidth="1"/>
    <col min="5158" max="5158" width="4.453125" style="16" bestFit="1" customWidth="1"/>
    <col min="5159" max="5161" width="14.6328125" style="16" customWidth="1"/>
    <col min="5162" max="5162" width="16.54296875" style="16" customWidth="1"/>
    <col min="5163" max="5411" width="8.6328125" style="16"/>
    <col min="5412" max="5412" width="18.54296875" style="16" bestFit="1" customWidth="1"/>
    <col min="5413" max="5413" width="5.54296875" style="16" bestFit="1" customWidth="1"/>
    <col min="5414" max="5414" width="4.453125" style="16" bestFit="1" customWidth="1"/>
    <col min="5415" max="5417" width="14.6328125" style="16" customWidth="1"/>
    <col min="5418" max="5418" width="16.54296875" style="16" customWidth="1"/>
    <col min="5419" max="5667" width="8.6328125" style="16"/>
    <col min="5668" max="5668" width="18.54296875" style="16" bestFit="1" customWidth="1"/>
    <col min="5669" max="5669" width="5.54296875" style="16" bestFit="1" customWidth="1"/>
    <col min="5670" max="5670" width="4.453125" style="16" bestFit="1" customWidth="1"/>
    <col min="5671" max="5673" width="14.6328125" style="16" customWidth="1"/>
    <col min="5674" max="5674" width="16.54296875" style="16" customWidth="1"/>
    <col min="5675" max="5923" width="8.6328125" style="16"/>
    <col min="5924" max="5924" width="18.54296875" style="16" bestFit="1" customWidth="1"/>
    <col min="5925" max="5925" width="5.54296875" style="16" bestFit="1" customWidth="1"/>
    <col min="5926" max="5926" width="4.453125" style="16" bestFit="1" customWidth="1"/>
    <col min="5927" max="5929" width="14.6328125" style="16" customWidth="1"/>
    <col min="5930" max="5930" width="16.54296875" style="16" customWidth="1"/>
    <col min="5931" max="6179" width="8.6328125" style="16"/>
    <col min="6180" max="6180" width="18.54296875" style="16" bestFit="1" customWidth="1"/>
    <col min="6181" max="6181" width="5.54296875" style="16" bestFit="1" customWidth="1"/>
    <col min="6182" max="6182" width="4.453125" style="16" bestFit="1" customWidth="1"/>
    <col min="6183" max="6185" width="14.6328125" style="16" customWidth="1"/>
    <col min="6186" max="6186" width="16.54296875" style="16" customWidth="1"/>
    <col min="6187" max="6435" width="8.6328125" style="16"/>
    <col min="6436" max="6436" width="18.54296875" style="16" bestFit="1" customWidth="1"/>
    <col min="6437" max="6437" width="5.54296875" style="16" bestFit="1" customWidth="1"/>
    <col min="6438" max="6438" width="4.453125" style="16" bestFit="1" customWidth="1"/>
    <col min="6439" max="6441" width="14.6328125" style="16" customWidth="1"/>
    <col min="6442" max="6442" width="16.54296875" style="16" customWidth="1"/>
    <col min="6443" max="6691" width="8.6328125" style="16"/>
    <col min="6692" max="6692" width="18.54296875" style="16" bestFit="1" customWidth="1"/>
    <col min="6693" max="6693" width="5.54296875" style="16" bestFit="1" customWidth="1"/>
    <col min="6694" max="6694" width="4.453125" style="16" bestFit="1" customWidth="1"/>
    <col min="6695" max="6697" width="14.6328125" style="16" customWidth="1"/>
    <col min="6698" max="6698" width="16.54296875" style="16" customWidth="1"/>
    <col min="6699" max="6947" width="8.6328125" style="16"/>
    <col min="6948" max="6948" width="18.54296875" style="16" bestFit="1" customWidth="1"/>
    <col min="6949" max="6949" width="5.54296875" style="16" bestFit="1" customWidth="1"/>
    <col min="6950" max="6950" width="4.453125" style="16" bestFit="1" customWidth="1"/>
    <col min="6951" max="6953" width="14.6328125" style="16" customWidth="1"/>
    <col min="6954" max="6954" width="16.54296875" style="16" customWidth="1"/>
    <col min="6955" max="7203" width="8.6328125" style="16"/>
    <col min="7204" max="7204" width="18.54296875" style="16" bestFit="1" customWidth="1"/>
    <col min="7205" max="7205" width="5.54296875" style="16" bestFit="1" customWidth="1"/>
    <col min="7206" max="7206" width="4.453125" style="16" bestFit="1" customWidth="1"/>
    <col min="7207" max="7209" width="14.6328125" style="16" customWidth="1"/>
    <col min="7210" max="7210" width="16.54296875" style="16" customWidth="1"/>
    <col min="7211" max="7459" width="8.6328125" style="16"/>
    <col min="7460" max="7460" width="18.54296875" style="16" bestFit="1" customWidth="1"/>
    <col min="7461" max="7461" width="5.54296875" style="16" bestFit="1" customWidth="1"/>
    <col min="7462" max="7462" width="4.453125" style="16" bestFit="1" customWidth="1"/>
    <col min="7463" max="7465" width="14.6328125" style="16" customWidth="1"/>
    <col min="7466" max="7466" width="16.54296875" style="16" customWidth="1"/>
    <col min="7467" max="7715" width="8.6328125" style="16"/>
    <col min="7716" max="7716" width="18.54296875" style="16" bestFit="1" customWidth="1"/>
    <col min="7717" max="7717" width="5.54296875" style="16" bestFit="1" customWidth="1"/>
    <col min="7718" max="7718" width="4.453125" style="16" bestFit="1" customWidth="1"/>
    <col min="7719" max="7721" width="14.6328125" style="16" customWidth="1"/>
    <col min="7722" max="7722" width="16.54296875" style="16" customWidth="1"/>
    <col min="7723" max="7971" width="8.6328125" style="16"/>
    <col min="7972" max="7972" width="18.54296875" style="16" bestFit="1" customWidth="1"/>
    <col min="7973" max="7973" width="5.54296875" style="16" bestFit="1" customWidth="1"/>
    <col min="7974" max="7974" width="4.453125" style="16" bestFit="1" customWidth="1"/>
    <col min="7975" max="7977" width="14.6328125" style="16" customWidth="1"/>
    <col min="7978" max="7978" width="16.54296875" style="16" customWidth="1"/>
    <col min="7979" max="8227" width="8.6328125" style="16"/>
    <col min="8228" max="8228" width="18.54296875" style="16" bestFit="1" customWidth="1"/>
    <col min="8229" max="8229" width="5.54296875" style="16" bestFit="1" customWidth="1"/>
    <col min="8230" max="8230" width="4.453125" style="16" bestFit="1" customWidth="1"/>
    <col min="8231" max="8233" width="14.6328125" style="16" customWidth="1"/>
    <col min="8234" max="8234" width="16.54296875" style="16" customWidth="1"/>
    <col min="8235" max="8483" width="8.6328125" style="16"/>
    <col min="8484" max="8484" width="18.54296875" style="16" bestFit="1" customWidth="1"/>
    <col min="8485" max="8485" width="5.54296875" style="16" bestFit="1" customWidth="1"/>
    <col min="8486" max="8486" width="4.453125" style="16" bestFit="1" customWidth="1"/>
    <col min="8487" max="8489" width="14.6328125" style="16" customWidth="1"/>
    <col min="8490" max="8490" width="16.54296875" style="16" customWidth="1"/>
    <col min="8491" max="8739" width="8.6328125" style="16"/>
    <col min="8740" max="8740" width="18.54296875" style="16" bestFit="1" customWidth="1"/>
    <col min="8741" max="8741" width="5.54296875" style="16" bestFit="1" customWidth="1"/>
    <col min="8742" max="8742" width="4.453125" style="16" bestFit="1" customWidth="1"/>
    <col min="8743" max="8745" width="14.6328125" style="16" customWidth="1"/>
    <col min="8746" max="8746" width="16.54296875" style="16" customWidth="1"/>
    <col min="8747" max="8995" width="8.6328125" style="16"/>
    <col min="8996" max="8996" width="18.54296875" style="16" bestFit="1" customWidth="1"/>
    <col min="8997" max="8997" width="5.54296875" style="16" bestFit="1" customWidth="1"/>
    <col min="8998" max="8998" width="4.453125" style="16" bestFit="1" customWidth="1"/>
    <col min="8999" max="9001" width="14.6328125" style="16" customWidth="1"/>
    <col min="9002" max="9002" width="16.54296875" style="16" customWidth="1"/>
    <col min="9003" max="9251" width="8.6328125" style="16"/>
    <col min="9252" max="9252" width="18.54296875" style="16" bestFit="1" customWidth="1"/>
    <col min="9253" max="9253" width="5.54296875" style="16" bestFit="1" customWidth="1"/>
    <col min="9254" max="9254" width="4.453125" style="16" bestFit="1" customWidth="1"/>
    <col min="9255" max="9257" width="14.6328125" style="16" customWidth="1"/>
    <col min="9258" max="9258" width="16.54296875" style="16" customWidth="1"/>
    <col min="9259" max="9507" width="8.6328125" style="16"/>
    <col min="9508" max="9508" width="18.54296875" style="16" bestFit="1" customWidth="1"/>
    <col min="9509" max="9509" width="5.54296875" style="16" bestFit="1" customWidth="1"/>
    <col min="9510" max="9510" width="4.453125" style="16" bestFit="1" customWidth="1"/>
    <col min="9511" max="9513" width="14.6328125" style="16" customWidth="1"/>
    <col min="9514" max="9514" width="16.54296875" style="16" customWidth="1"/>
    <col min="9515" max="9763" width="8.6328125" style="16"/>
    <col min="9764" max="9764" width="18.54296875" style="16" bestFit="1" customWidth="1"/>
    <col min="9765" max="9765" width="5.54296875" style="16" bestFit="1" customWidth="1"/>
    <col min="9766" max="9766" width="4.453125" style="16" bestFit="1" customWidth="1"/>
    <col min="9767" max="9769" width="14.6328125" style="16" customWidth="1"/>
    <col min="9770" max="9770" width="16.54296875" style="16" customWidth="1"/>
    <col min="9771" max="10019" width="8.6328125" style="16"/>
    <col min="10020" max="10020" width="18.54296875" style="16" bestFit="1" customWidth="1"/>
    <col min="10021" max="10021" width="5.54296875" style="16" bestFit="1" customWidth="1"/>
    <col min="10022" max="10022" width="4.453125" style="16" bestFit="1" customWidth="1"/>
    <col min="10023" max="10025" width="14.6328125" style="16" customWidth="1"/>
    <col min="10026" max="10026" width="16.54296875" style="16" customWidth="1"/>
    <col min="10027" max="10275" width="8.6328125" style="16"/>
    <col min="10276" max="10276" width="18.54296875" style="16" bestFit="1" customWidth="1"/>
    <col min="10277" max="10277" width="5.54296875" style="16" bestFit="1" customWidth="1"/>
    <col min="10278" max="10278" width="4.453125" style="16" bestFit="1" customWidth="1"/>
    <col min="10279" max="10281" width="14.6328125" style="16" customWidth="1"/>
    <col min="10282" max="10282" width="16.54296875" style="16" customWidth="1"/>
    <col min="10283" max="10531" width="8.6328125" style="16"/>
    <col min="10532" max="10532" width="18.54296875" style="16" bestFit="1" customWidth="1"/>
    <col min="10533" max="10533" width="5.54296875" style="16" bestFit="1" customWidth="1"/>
    <col min="10534" max="10534" width="4.453125" style="16" bestFit="1" customWidth="1"/>
    <col min="10535" max="10537" width="14.6328125" style="16" customWidth="1"/>
    <col min="10538" max="10538" width="16.54296875" style="16" customWidth="1"/>
    <col min="10539" max="10787" width="8.6328125" style="16"/>
    <col min="10788" max="10788" width="18.54296875" style="16" bestFit="1" customWidth="1"/>
    <col min="10789" max="10789" width="5.54296875" style="16" bestFit="1" customWidth="1"/>
    <col min="10790" max="10790" width="4.453125" style="16" bestFit="1" customWidth="1"/>
    <col min="10791" max="10793" width="14.6328125" style="16" customWidth="1"/>
    <col min="10794" max="10794" width="16.54296875" style="16" customWidth="1"/>
    <col min="10795" max="11043" width="8.6328125" style="16"/>
    <col min="11044" max="11044" width="18.54296875" style="16" bestFit="1" customWidth="1"/>
    <col min="11045" max="11045" width="5.54296875" style="16" bestFit="1" customWidth="1"/>
    <col min="11046" max="11046" width="4.453125" style="16" bestFit="1" customWidth="1"/>
    <col min="11047" max="11049" width="14.6328125" style="16" customWidth="1"/>
    <col min="11050" max="11050" width="16.54296875" style="16" customWidth="1"/>
    <col min="11051" max="11299" width="8.6328125" style="16"/>
    <col min="11300" max="11300" width="18.54296875" style="16" bestFit="1" customWidth="1"/>
    <col min="11301" max="11301" width="5.54296875" style="16" bestFit="1" customWidth="1"/>
    <col min="11302" max="11302" width="4.453125" style="16" bestFit="1" customWidth="1"/>
    <col min="11303" max="11305" width="14.6328125" style="16" customWidth="1"/>
    <col min="11306" max="11306" width="16.54296875" style="16" customWidth="1"/>
    <col min="11307" max="11555" width="8.6328125" style="16"/>
    <col min="11556" max="11556" width="18.54296875" style="16" bestFit="1" customWidth="1"/>
    <col min="11557" max="11557" width="5.54296875" style="16" bestFit="1" customWidth="1"/>
    <col min="11558" max="11558" width="4.453125" style="16" bestFit="1" customWidth="1"/>
    <col min="11559" max="11561" width="14.6328125" style="16" customWidth="1"/>
    <col min="11562" max="11562" width="16.54296875" style="16" customWidth="1"/>
    <col min="11563" max="11811" width="8.6328125" style="16"/>
    <col min="11812" max="11812" width="18.54296875" style="16" bestFit="1" customWidth="1"/>
    <col min="11813" max="11813" width="5.54296875" style="16" bestFit="1" customWidth="1"/>
    <col min="11814" max="11814" width="4.453125" style="16" bestFit="1" customWidth="1"/>
    <col min="11815" max="11817" width="14.6328125" style="16" customWidth="1"/>
    <col min="11818" max="11818" width="16.54296875" style="16" customWidth="1"/>
    <col min="11819" max="12067" width="8.6328125" style="16"/>
    <col min="12068" max="12068" width="18.54296875" style="16" bestFit="1" customWidth="1"/>
    <col min="12069" max="12069" width="5.54296875" style="16" bestFit="1" customWidth="1"/>
    <col min="12070" max="12070" width="4.453125" style="16" bestFit="1" customWidth="1"/>
    <col min="12071" max="12073" width="14.6328125" style="16" customWidth="1"/>
    <col min="12074" max="12074" width="16.54296875" style="16" customWidth="1"/>
    <col min="12075" max="12323" width="8.6328125" style="16"/>
    <col min="12324" max="12324" width="18.54296875" style="16" bestFit="1" customWidth="1"/>
    <col min="12325" max="12325" width="5.54296875" style="16" bestFit="1" customWidth="1"/>
    <col min="12326" max="12326" width="4.453125" style="16" bestFit="1" customWidth="1"/>
    <col min="12327" max="12329" width="14.6328125" style="16" customWidth="1"/>
    <col min="12330" max="12330" width="16.54296875" style="16" customWidth="1"/>
    <col min="12331" max="12579" width="8.6328125" style="16"/>
    <col min="12580" max="12580" width="18.54296875" style="16" bestFit="1" customWidth="1"/>
    <col min="12581" max="12581" width="5.54296875" style="16" bestFit="1" customWidth="1"/>
    <col min="12582" max="12582" width="4.453125" style="16" bestFit="1" customWidth="1"/>
    <col min="12583" max="12585" width="14.6328125" style="16" customWidth="1"/>
    <col min="12586" max="12586" width="16.54296875" style="16" customWidth="1"/>
    <col min="12587" max="12835" width="8.6328125" style="16"/>
    <col min="12836" max="12836" width="18.54296875" style="16" bestFit="1" customWidth="1"/>
    <col min="12837" max="12837" width="5.54296875" style="16" bestFit="1" customWidth="1"/>
    <col min="12838" max="12838" width="4.453125" style="16" bestFit="1" customWidth="1"/>
    <col min="12839" max="12841" width="14.6328125" style="16" customWidth="1"/>
    <col min="12842" max="12842" width="16.54296875" style="16" customWidth="1"/>
    <col min="12843" max="13091" width="8.6328125" style="16"/>
    <col min="13092" max="13092" width="18.54296875" style="16" bestFit="1" customWidth="1"/>
    <col min="13093" max="13093" width="5.54296875" style="16" bestFit="1" customWidth="1"/>
    <col min="13094" max="13094" width="4.453125" style="16" bestFit="1" customWidth="1"/>
    <col min="13095" max="13097" width="14.6328125" style="16" customWidth="1"/>
    <col min="13098" max="13098" width="16.54296875" style="16" customWidth="1"/>
    <col min="13099" max="13347" width="8.6328125" style="16"/>
    <col min="13348" max="13348" width="18.54296875" style="16" bestFit="1" customWidth="1"/>
    <col min="13349" max="13349" width="5.54296875" style="16" bestFit="1" customWidth="1"/>
    <col min="13350" max="13350" width="4.453125" style="16" bestFit="1" customWidth="1"/>
    <col min="13351" max="13353" width="14.6328125" style="16" customWidth="1"/>
    <col min="13354" max="13354" width="16.54296875" style="16" customWidth="1"/>
    <col min="13355" max="13603" width="8.6328125" style="16"/>
    <col min="13604" max="13604" width="18.54296875" style="16" bestFit="1" customWidth="1"/>
    <col min="13605" max="13605" width="5.54296875" style="16" bestFit="1" customWidth="1"/>
    <col min="13606" max="13606" width="4.453125" style="16" bestFit="1" customWidth="1"/>
    <col min="13607" max="13609" width="14.6328125" style="16" customWidth="1"/>
    <col min="13610" max="13610" width="16.54296875" style="16" customWidth="1"/>
    <col min="13611" max="13859" width="8.6328125" style="16"/>
    <col min="13860" max="13860" width="18.54296875" style="16" bestFit="1" customWidth="1"/>
    <col min="13861" max="13861" width="5.54296875" style="16" bestFit="1" customWidth="1"/>
    <col min="13862" max="13862" width="4.453125" style="16" bestFit="1" customWidth="1"/>
    <col min="13863" max="13865" width="14.6328125" style="16" customWidth="1"/>
    <col min="13866" max="13866" width="16.54296875" style="16" customWidth="1"/>
    <col min="13867" max="14115" width="8.6328125" style="16"/>
    <col min="14116" max="14116" width="18.54296875" style="16" bestFit="1" customWidth="1"/>
    <col min="14117" max="14117" width="5.54296875" style="16" bestFit="1" customWidth="1"/>
    <col min="14118" max="14118" width="4.453125" style="16" bestFit="1" customWidth="1"/>
    <col min="14119" max="14121" width="14.6328125" style="16" customWidth="1"/>
    <col min="14122" max="14122" width="16.54296875" style="16" customWidth="1"/>
    <col min="14123" max="14371" width="8.6328125" style="16"/>
    <col min="14372" max="14372" width="18.54296875" style="16" bestFit="1" customWidth="1"/>
    <col min="14373" max="14373" width="5.54296875" style="16" bestFit="1" customWidth="1"/>
    <col min="14374" max="14374" width="4.453125" style="16" bestFit="1" customWidth="1"/>
    <col min="14375" max="14377" width="14.6328125" style="16" customWidth="1"/>
    <col min="14378" max="14378" width="16.54296875" style="16" customWidth="1"/>
    <col min="14379" max="14627" width="8.6328125" style="16"/>
    <col min="14628" max="14628" width="18.54296875" style="16" bestFit="1" customWidth="1"/>
    <col min="14629" max="14629" width="5.54296875" style="16" bestFit="1" customWidth="1"/>
    <col min="14630" max="14630" width="4.453125" style="16" bestFit="1" customWidth="1"/>
    <col min="14631" max="14633" width="14.6328125" style="16" customWidth="1"/>
    <col min="14634" max="14634" width="16.54296875" style="16" customWidth="1"/>
    <col min="14635" max="14883" width="8.6328125" style="16"/>
    <col min="14884" max="14884" width="18.54296875" style="16" bestFit="1" customWidth="1"/>
    <col min="14885" max="14885" width="5.54296875" style="16" bestFit="1" customWidth="1"/>
    <col min="14886" max="14886" width="4.453125" style="16" bestFit="1" customWidth="1"/>
    <col min="14887" max="14889" width="14.6328125" style="16" customWidth="1"/>
    <col min="14890" max="14890" width="16.54296875" style="16" customWidth="1"/>
    <col min="14891" max="15139" width="8.6328125" style="16"/>
    <col min="15140" max="15140" width="18.54296875" style="16" bestFit="1" customWidth="1"/>
    <col min="15141" max="15141" width="5.54296875" style="16" bestFit="1" customWidth="1"/>
    <col min="15142" max="15142" width="4.453125" style="16" bestFit="1" customWidth="1"/>
    <col min="15143" max="15145" width="14.6328125" style="16" customWidth="1"/>
    <col min="15146" max="15146" width="16.54296875" style="16" customWidth="1"/>
    <col min="15147" max="15395" width="8.6328125" style="16"/>
    <col min="15396" max="15396" width="18.54296875" style="16" bestFit="1" customWidth="1"/>
    <col min="15397" max="15397" width="5.54296875" style="16" bestFit="1" customWidth="1"/>
    <col min="15398" max="15398" width="4.453125" style="16" bestFit="1" customWidth="1"/>
    <col min="15399" max="15401" width="14.6328125" style="16" customWidth="1"/>
    <col min="15402" max="15402" width="16.54296875" style="16" customWidth="1"/>
    <col min="15403" max="15651" width="8.6328125" style="16"/>
    <col min="15652" max="15652" width="18.54296875" style="16" bestFit="1" customWidth="1"/>
    <col min="15653" max="15653" width="5.54296875" style="16" bestFit="1" customWidth="1"/>
    <col min="15654" max="15654" width="4.453125" style="16" bestFit="1" customWidth="1"/>
    <col min="15655" max="15657" width="14.6328125" style="16" customWidth="1"/>
    <col min="15658" max="15658" width="16.54296875" style="16" customWidth="1"/>
    <col min="15659" max="15907" width="8.6328125" style="16"/>
    <col min="15908" max="15908" width="18.54296875" style="16" bestFit="1" customWidth="1"/>
    <col min="15909" max="15909" width="5.54296875" style="16" bestFit="1" customWidth="1"/>
    <col min="15910" max="15910" width="4.453125" style="16" bestFit="1" customWidth="1"/>
    <col min="15911" max="15913" width="14.6328125" style="16" customWidth="1"/>
    <col min="15914" max="15914" width="16.54296875" style="16" customWidth="1"/>
    <col min="15915" max="16163" width="8.6328125" style="16"/>
    <col min="16164" max="16164" width="18.54296875" style="16" bestFit="1" customWidth="1"/>
    <col min="16165" max="16165" width="5.54296875" style="16" bestFit="1" customWidth="1"/>
    <col min="16166" max="16166" width="4.453125" style="16" bestFit="1" customWidth="1"/>
    <col min="16167" max="16169" width="14.6328125" style="16" customWidth="1"/>
    <col min="16170" max="16170" width="16.54296875" style="16" customWidth="1"/>
    <col min="16171" max="16384" width="8.6328125" style="16"/>
  </cols>
  <sheetData>
    <row r="1" spans="1:74" ht="74" customHeight="1" thickBot="1">
      <c r="A1" s="189">
        <v>1</v>
      </c>
      <c r="B1" s="459" t="s">
        <v>256</v>
      </c>
      <c r="C1" s="460"/>
      <c r="D1" s="460"/>
      <c r="E1" s="460"/>
      <c r="F1" s="460"/>
      <c r="G1" s="460"/>
      <c r="H1" s="467" t="s">
        <v>259</v>
      </c>
      <c r="I1" s="468"/>
      <c r="J1" s="468"/>
      <c r="K1" s="468"/>
      <c r="L1" s="468"/>
      <c r="M1" s="468"/>
      <c r="N1" s="468"/>
      <c r="O1" s="468"/>
      <c r="P1" s="468"/>
      <c r="Q1" s="468"/>
      <c r="R1" s="468"/>
      <c r="S1" s="264"/>
      <c r="T1" s="264"/>
      <c r="U1" s="264"/>
      <c r="V1" s="264"/>
      <c r="W1" s="264"/>
      <c r="X1" s="264"/>
      <c r="Y1" s="264"/>
      <c r="Z1" s="264"/>
      <c r="AA1" s="264"/>
      <c r="AB1" s="264"/>
      <c r="AC1" s="264"/>
      <c r="AD1" s="264"/>
      <c r="AE1" s="264"/>
      <c r="AF1" s="264"/>
      <c r="AG1" s="264"/>
      <c r="AH1" s="264"/>
      <c r="AI1" s="264"/>
      <c r="AJ1" s="264"/>
      <c r="AK1" s="264"/>
      <c r="AL1" s="264"/>
      <c r="AM1" s="264"/>
      <c r="AN1" s="265"/>
    </row>
    <row r="2" spans="1:74" ht="18" customHeight="1" thickTop="1">
      <c r="A2" s="189">
        <v>2</v>
      </c>
      <c r="B2" s="461"/>
      <c r="C2" s="462"/>
      <c r="D2" s="462"/>
      <c r="E2" s="462"/>
      <c r="F2" s="462"/>
      <c r="G2" s="462"/>
      <c r="H2" s="454" t="s">
        <v>186</v>
      </c>
      <c r="I2" s="455"/>
      <c r="J2" s="455"/>
      <c r="K2" s="455"/>
      <c r="L2" s="455"/>
      <c r="M2" s="455"/>
      <c r="N2" s="455"/>
      <c r="O2" s="455"/>
      <c r="P2" s="455"/>
      <c r="Q2" s="455"/>
      <c r="R2" s="456"/>
      <c r="S2" s="454" t="s">
        <v>187</v>
      </c>
      <c r="T2" s="455"/>
      <c r="U2" s="455"/>
      <c r="V2" s="455"/>
      <c r="W2" s="455"/>
      <c r="X2" s="455"/>
      <c r="Y2" s="455"/>
      <c r="Z2" s="455"/>
      <c r="AA2" s="455"/>
      <c r="AB2" s="455"/>
      <c r="AC2" s="456"/>
      <c r="AD2" s="454" t="s">
        <v>188</v>
      </c>
      <c r="AE2" s="455"/>
      <c r="AF2" s="455"/>
      <c r="AG2" s="455"/>
      <c r="AH2" s="455"/>
      <c r="AI2" s="455"/>
      <c r="AJ2" s="455"/>
      <c r="AK2" s="455"/>
      <c r="AL2" s="455"/>
      <c r="AM2" s="455"/>
      <c r="AN2" s="456"/>
    </row>
    <row r="3" spans="1:74" ht="18" customHeight="1">
      <c r="A3" s="189">
        <v>3</v>
      </c>
      <c r="B3" s="463" t="s">
        <v>171</v>
      </c>
      <c r="C3" s="464"/>
      <c r="D3" s="464"/>
      <c r="E3" s="464"/>
      <c r="F3" s="464"/>
      <c r="G3" s="464"/>
      <c r="H3" s="470" t="str">
        <f>IF('Enterprise Budget'!E4="",'Enterprise Budget'!E3,'Enterprise Budget'!E4)</f>
        <v>Scenario 1</v>
      </c>
      <c r="I3" s="471"/>
      <c r="J3" s="471"/>
      <c r="K3" s="471"/>
      <c r="L3" s="471"/>
      <c r="M3" s="471"/>
      <c r="N3" s="471"/>
      <c r="O3" s="471"/>
      <c r="P3" s="471"/>
      <c r="Q3" s="471"/>
      <c r="R3" s="472"/>
      <c r="S3" s="470" t="str">
        <f>IF('Enterprise Budget'!F4="",'Enterprise Budget'!F3,'Enterprise Budget'!F4)</f>
        <v>Scenario 2</v>
      </c>
      <c r="T3" s="471"/>
      <c r="U3" s="471"/>
      <c r="V3" s="471"/>
      <c r="W3" s="471"/>
      <c r="X3" s="471"/>
      <c r="Y3" s="471"/>
      <c r="Z3" s="471"/>
      <c r="AA3" s="471"/>
      <c r="AB3" s="471"/>
      <c r="AC3" s="472"/>
      <c r="AD3" s="470" t="str">
        <f>IF('Enterprise Budget'!G4="",'Enterprise Budget'!G3,'Enterprise Budget'!G4)</f>
        <v>Scenario 3</v>
      </c>
      <c r="AE3" s="471"/>
      <c r="AF3" s="471"/>
      <c r="AG3" s="471"/>
      <c r="AH3" s="471"/>
      <c r="AI3" s="471"/>
      <c r="AJ3" s="471"/>
      <c r="AK3" s="471"/>
      <c r="AL3" s="471"/>
      <c r="AM3" s="471"/>
      <c r="AN3" s="472"/>
      <c r="AO3" s="15"/>
      <c r="AP3" s="15"/>
    </row>
    <row r="4" spans="1:74" ht="30.5" customHeight="1" thickBot="1">
      <c r="A4" s="189">
        <v>4</v>
      </c>
      <c r="B4" s="465" t="s">
        <v>276</v>
      </c>
      <c r="C4" s="466"/>
      <c r="D4" s="466"/>
      <c r="E4" s="466"/>
      <c r="F4" s="466"/>
      <c r="G4" s="466"/>
      <c r="H4" s="304"/>
      <c r="I4" s="305"/>
      <c r="J4" s="305"/>
      <c r="K4" s="305"/>
      <c r="L4" s="305"/>
      <c r="M4" s="305"/>
      <c r="N4" s="305"/>
      <c r="O4" s="305"/>
      <c r="P4" s="305"/>
      <c r="Q4" s="473" t="s">
        <v>254</v>
      </c>
      <c r="R4" s="476" t="s">
        <v>255</v>
      </c>
      <c r="S4" s="304"/>
      <c r="T4" s="305"/>
      <c r="U4" s="305"/>
      <c r="V4" s="305"/>
      <c r="W4" s="305"/>
      <c r="X4" s="305"/>
      <c r="Y4" s="305"/>
      <c r="Z4" s="305"/>
      <c r="AA4" s="305"/>
      <c r="AB4" s="473" t="s">
        <v>254</v>
      </c>
      <c r="AC4" s="476" t="s">
        <v>255</v>
      </c>
      <c r="AD4" s="304"/>
      <c r="AE4" s="309"/>
      <c r="AF4" s="309"/>
      <c r="AG4" s="309"/>
      <c r="AH4" s="309"/>
      <c r="AI4" s="309"/>
      <c r="AJ4" s="309"/>
      <c r="AK4" s="309"/>
      <c r="AL4" s="309"/>
      <c r="AM4" s="473" t="s">
        <v>254</v>
      </c>
      <c r="AN4" s="476" t="s">
        <v>255</v>
      </c>
      <c r="AO4" s="15"/>
      <c r="AP4" s="15"/>
    </row>
    <row r="5" spans="1:74" s="44" customFormat="1" ht="14" customHeight="1">
      <c r="A5" s="189">
        <v>5</v>
      </c>
      <c r="B5" s="479" t="s">
        <v>97</v>
      </c>
      <c r="C5" s="482" t="s">
        <v>170</v>
      </c>
      <c r="D5" s="485" t="s">
        <v>57</v>
      </c>
      <c r="E5" s="482" t="s">
        <v>174</v>
      </c>
      <c r="F5" s="482" t="s">
        <v>50</v>
      </c>
      <c r="G5" s="488" t="s">
        <v>173</v>
      </c>
      <c r="H5" s="205" t="s">
        <v>252</v>
      </c>
      <c r="I5" s="198" t="s">
        <v>252</v>
      </c>
      <c r="J5" s="198" t="s">
        <v>252</v>
      </c>
      <c r="K5" s="198" t="s">
        <v>252</v>
      </c>
      <c r="L5" s="198" t="s">
        <v>252</v>
      </c>
      <c r="M5" s="198" t="s">
        <v>252</v>
      </c>
      <c r="N5" s="198" t="s">
        <v>252</v>
      </c>
      <c r="O5" s="198" t="s">
        <v>252</v>
      </c>
      <c r="P5" s="198" t="s">
        <v>252</v>
      </c>
      <c r="Q5" s="474"/>
      <c r="R5" s="477"/>
      <c r="S5" s="205" t="s">
        <v>252</v>
      </c>
      <c r="T5" s="198" t="s">
        <v>252</v>
      </c>
      <c r="U5" s="198" t="s">
        <v>252</v>
      </c>
      <c r="V5" s="198" t="s">
        <v>252</v>
      </c>
      <c r="W5" s="198" t="s">
        <v>252</v>
      </c>
      <c r="X5" s="198" t="s">
        <v>252</v>
      </c>
      <c r="Y5" s="198" t="s">
        <v>252</v>
      </c>
      <c r="Z5" s="198" t="s">
        <v>252</v>
      </c>
      <c r="AA5" s="198" t="s">
        <v>252</v>
      </c>
      <c r="AB5" s="474"/>
      <c r="AC5" s="477"/>
      <c r="AD5" s="205" t="s">
        <v>252</v>
      </c>
      <c r="AE5" s="198" t="s">
        <v>252</v>
      </c>
      <c r="AF5" s="198" t="s">
        <v>252</v>
      </c>
      <c r="AG5" s="198" t="s">
        <v>252</v>
      </c>
      <c r="AH5" s="198" t="s">
        <v>252</v>
      </c>
      <c r="AI5" s="198" t="s">
        <v>252</v>
      </c>
      <c r="AJ5" s="198" t="s">
        <v>252</v>
      </c>
      <c r="AK5" s="198" t="s">
        <v>252</v>
      </c>
      <c r="AL5" s="198" t="s">
        <v>252</v>
      </c>
      <c r="AM5" s="474"/>
      <c r="AN5" s="477"/>
      <c r="AO5" s="43"/>
      <c r="AP5" s="457" t="s">
        <v>162</v>
      </c>
      <c r="AQ5" s="458"/>
      <c r="AR5" s="180"/>
      <c r="AS5" s="180"/>
      <c r="AT5" s="180"/>
    </row>
    <row r="6" spans="1:74" s="44" customFormat="1" ht="38" customHeight="1">
      <c r="A6" s="189">
        <v>6</v>
      </c>
      <c r="B6" s="480"/>
      <c r="C6" s="483"/>
      <c r="D6" s="486"/>
      <c r="E6" s="483"/>
      <c r="F6" s="483"/>
      <c r="G6" s="489"/>
      <c r="H6" s="307"/>
      <c r="I6" s="308"/>
      <c r="J6" s="308"/>
      <c r="K6" s="308"/>
      <c r="L6" s="308"/>
      <c r="M6" s="308"/>
      <c r="N6" s="308"/>
      <c r="O6" s="308"/>
      <c r="P6" s="308"/>
      <c r="Q6" s="474"/>
      <c r="R6" s="477"/>
      <c r="S6" s="307"/>
      <c r="T6" s="308"/>
      <c r="U6" s="308"/>
      <c r="V6" s="308"/>
      <c r="W6" s="308"/>
      <c r="X6" s="308"/>
      <c r="Y6" s="308"/>
      <c r="Z6" s="308"/>
      <c r="AA6" s="308"/>
      <c r="AB6" s="474"/>
      <c r="AC6" s="477"/>
      <c r="AD6" s="307"/>
      <c r="AE6" s="308"/>
      <c r="AF6" s="308"/>
      <c r="AG6" s="308"/>
      <c r="AH6" s="308"/>
      <c r="AI6" s="308"/>
      <c r="AJ6" s="308"/>
      <c r="AK6" s="308"/>
      <c r="AL6" s="308"/>
      <c r="AM6" s="474"/>
      <c r="AN6" s="477"/>
      <c r="AO6" s="43"/>
      <c r="AP6" s="282"/>
      <c r="AQ6" s="283"/>
      <c r="AR6" s="180"/>
      <c r="AS6" s="180"/>
      <c r="AT6" s="180"/>
    </row>
    <row r="7" spans="1:74" s="44" customFormat="1" ht="27" customHeight="1">
      <c r="A7" s="189">
        <v>7</v>
      </c>
      <c r="B7" s="481"/>
      <c r="C7" s="484"/>
      <c r="D7" s="487"/>
      <c r="E7" s="484"/>
      <c r="F7" s="484"/>
      <c r="G7" s="490"/>
      <c r="H7" s="205" t="s">
        <v>257</v>
      </c>
      <c r="I7" s="281" t="s">
        <v>258</v>
      </c>
      <c r="J7" s="281" t="s">
        <v>258</v>
      </c>
      <c r="K7" s="281" t="s">
        <v>258</v>
      </c>
      <c r="L7" s="281" t="s">
        <v>258</v>
      </c>
      <c r="M7" s="281" t="s">
        <v>258</v>
      </c>
      <c r="N7" s="281" t="s">
        <v>258</v>
      </c>
      <c r="O7" s="281" t="s">
        <v>258</v>
      </c>
      <c r="P7" s="281" t="s">
        <v>258</v>
      </c>
      <c r="Q7" s="475"/>
      <c r="R7" s="478"/>
      <c r="S7" s="205" t="s">
        <v>257</v>
      </c>
      <c r="T7" s="281" t="s">
        <v>258</v>
      </c>
      <c r="U7" s="281" t="s">
        <v>258</v>
      </c>
      <c r="V7" s="281" t="s">
        <v>258</v>
      </c>
      <c r="W7" s="281" t="s">
        <v>258</v>
      </c>
      <c r="X7" s="281" t="s">
        <v>258</v>
      </c>
      <c r="Y7" s="281" t="s">
        <v>258</v>
      </c>
      <c r="Z7" s="281" t="s">
        <v>258</v>
      </c>
      <c r="AA7" s="281" t="s">
        <v>258</v>
      </c>
      <c r="AB7" s="475"/>
      <c r="AC7" s="478"/>
      <c r="AD7" s="205" t="s">
        <v>257</v>
      </c>
      <c r="AE7" s="281" t="s">
        <v>258</v>
      </c>
      <c r="AF7" s="281" t="s">
        <v>258</v>
      </c>
      <c r="AG7" s="281" t="s">
        <v>258</v>
      </c>
      <c r="AH7" s="281" t="s">
        <v>258</v>
      </c>
      <c r="AI7" s="281" t="s">
        <v>258</v>
      </c>
      <c r="AJ7" s="281" t="s">
        <v>258</v>
      </c>
      <c r="AK7" s="281" t="s">
        <v>258</v>
      </c>
      <c r="AL7" s="281" t="s">
        <v>258</v>
      </c>
      <c r="AM7" s="475"/>
      <c r="AN7" s="478"/>
      <c r="AO7" s="43"/>
      <c r="AP7" s="282"/>
      <c r="AQ7" s="283"/>
      <c r="AR7" s="180"/>
      <c r="AS7" s="180"/>
      <c r="AT7" s="180"/>
    </row>
    <row r="8" spans="1:74" ht="14.4" customHeight="1">
      <c r="A8" s="189">
        <v>8</v>
      </c>
      <c r="B8" s="169"/>
      <c r="C8" s="170"/>
      <c r="D8" s="171"/>
      <c r="E8" s="306"/>
      <c r="F8" s="170"/>
      <c r="G8" s="172"/>
      <c r="H8" s="207"/>
      <c r="I8" s="197"/>
      <c r="J8" s="197"/>
      <c r="K8" s="197"/>
      <c r="L8" s="197"/>
      <c r="M8" s="197"/>
      <c r="N8" s="197"/>
      <c r="O8" s="197"/>
      <c r="P8" s="197"/>
      <c r="Q8" s="201">
        <f>IF(AND($C8&gt;0,$E8&gt;0,G8&gt;0),(((H8/AT8)/$E8)+((I8/AU8)/$E8)+((J8/AV8)/$E8)+((K8/AW8)/$E8)+((L8/AX8)/$E8)+((M8/AY8)/$E8)+((N8/AZ8)/$E8)+((O8/BA8)/$E8)+((P8/BB8)/$E8))/(1-$F8),0)</f>
        <v>0</v>
      </c>
      <c r="R8" s="208">
        <f>IF(Q8&gt;0,$G8*Q8,0)</f>
        <v>0</v>
      </c>
      <c r="S8" s="207"/>
      <c r="T8" s="197"/>
      <c r="U8" s="197"/>
      <c r="V8" s="197"/>
      <c r="W8" s="197"/>
      <c r="X8" s="197"/>
      <c r="Y8" s="197"/>
      <c r="Z8" s="197"/>
      <c r="AA8" s="197"/>
      <c r="AB8" s="201">
        <f>IF(AND($C8&gt;0,$E8&gt;0,R8&gt;0),(((S8/BD8)/$E8)+((T8/BE8)/$E8)+((U8/BF8)/$E8)+((V8/BG8)/$E8)+((W8/BH8)/$E8)+((X8/BI8)/$E8)+((Y8/BJ8)/$E8)+((Z8/BK8)/$E8)+((AA8/BL8)/$E8))/(1-$F8),0)</f>
        <v>0</v>
      </c>
      <c r="AC8" s="208">
        <f>IF(AB8&gt;0,$G8*AB8,0)</f>
        <v>0</v>
      </c>
      <c r="AD8" s="207"/>
      <c r="AE8" s="197"/>
      <c r="AF8" s="197"/>
      <c r="AG8" s="197"/>
      <c r="AH8" s="197"/>
      <c r="AI8" s="197"/>
      <c r="AJ8" s="197"/>
      <c r="AK8" s="197"/>
      <c r="AL8" s="197"/>
      <c r="AM8" s="201">
        <f>IF(AND($C8&gt;0,$E8&gt;0,AC8&gt;0),(((AD8/BN8)/$E8)+((AE8/BO8)/$E8)+((AF8/BP8)/$E8)+((AG8/BQ8)/$E8)+((AH8/BR8)/$E8)+((AI8/BS8)/$E8)+((AJ8/BT8)/$E8)+((AK8/BU8)/$E8)+((AL8/BV8)/$E8))/(1-$F8),0)</f>
        <v>0</v>
      </c>
      <c r="AN8" s="208">
        <f>IF(AM8&gt;0,$G8*AM8,0)</f>
        <v>0</v>
      </c>
      <c r="AO8" s="15"/>
      <c r="AP8" s="181" t="s">
        <v>138</v>
      </c>
      <c r="AQ8" s="182" t="s">
        <v>139</v>
      </c>
      <c r="AR8" s="17"/>
      <c r="AS8" s="17"/>
      <c r="AT8" s="199">
        <f>IF(H$4="As-Fed",1,$C8)</f>
        <v>0</v>
      </c>
      <c r="AU8" s="199">
        <f t="shared" ref="AU8:BB8" si="0">IF(I$4="As-Fed",1,$C8)</f>
        <v>0</v>
      </c>
      <c r="AV8" s="199">
        <f t="shared" si="0"/>
        <v>0</v>
      </c>
      <c r="AW8" s="199">
        <f t="shared" si="0"/>
        <v>0</v>
      </c>
      <c r="AX8" s="199">
        <f t="shared" si="0"/>
        <v>0</v>
      </c>
      <c r="AY8" s="199">
        <f t="shared" si="0"/>
        <v>0</v>
      </c>
      <c r="AZ8" s="199">
        <f t="shared" si="0"/>
        <v>0</v>
      </c>
      <c r="BA8" s="199">
        <f t="shared" si="0"/>
        <v>0</v>
      </c>
      <c r="BB8" s="199">
        <f t="shared" si="0"/>
        <v>0</v>
      </c>
      <c r="BD8" s="199">
        <f>IF(S$4="As-Fed",1,$C8)</f>
        <v>0</v>
      </c>
      <c r="BE8" s="199">
        <f t="shared" ref="BE8:BL8" si="1">IF(T$4="As-Fed",1,$C8)</f>
        <v>0</v>
      </c>
      <c r="BF8" s="199">
        <f t="shared" si="1"/>
        <v>0</v>
      </c>
      <c r="BG8" s="199">
        <f t="shared" si="1"/>
        <v>0</v>
      </c>
      <c r="BH8" s="199">
        <f t="shared" si="1"/>
        <v>0</v>
      </c>
      <c r="BI8" s="199">
        <f t="shared" si="1"/>
        <v>0</v>
      </c>
      <c r="BJ8" s="199">
        <f t="shared" si="1"/>
        <v>0</v>
      </c>
      <c r="BK8" s="199">
        <f t="shared" si="1"/>
        <v>0</v>
      </c>
      <c r="BL8" s="199">
        <f t="shared" si="1"/>
        <v>0</v>
      </c>
      <c r="BN8" s="199">
        <f>IF(AD$4="As-Fed",1,$C8)</f>
        <v>0</v>
      </c>
      <c r="BO8" s="199">
        <f t="shared" ref="BO8:BV8" si="2">IF(AE$4="As-Fed",1,$C8)</f>
        <v>0</v>
      </c>
      <c r="BP8" s="199">
        <f t="shared" si="2"/>
        <v>0</v>
      </c>
      <c r="BQ8" s="199">
        <f t="shared" si="2"/>
        <v>0</v>
      </c>
      <c r="BR8" s="199">
        <f t="shared" si="2"/>
        <v>0</v>
      </c>
      <c r="BS8" s="199">
        <f t="shared" si="2"/>
        <v>0</v>
      </c>
      <c r="BT8" s="199">
        <f t="shared" si="2"/>
        <v>0</v>
      </c>
      <c r="BU8" s="199">
        <f t="shared" si="2"/>
        <v>0</v>
      </c>
      <c r="BV8" s="199">
        <f t="shared" si="2"/>
        <v>0</v>
      </c>
    </row>
    <row r="9" spans="1:74">
      <c r="A9" s="189">
        <v>9</v>
      </c>
      <c r="B9" s="169"/>
      <c r="C9" s="170"/>
      <c r="D9" s="171"/>
      <c r="E9" s="306"/>
      <c r="F9" s="170"/>
      <c r="G9" s="172"/>
      <c r="H9" s="207"/>
      <c r="I9" s="197"/>
      <c r="J9" s="197"/>
      <c r="K9" s="197"/>
      <c r="L9" s="197"/>
      <c r="M9" s="197"/>
      <c r="N9" s="197"/>
      <c r="O9" s="197"/>
      <c r="P9" s="197"/>
      <c r="Q9" s="201">
        <f t="shared" ref="Q9:Q57" si="3">IF(AND($C9&gt;0,$E9&gt;0,G9&gt;0),(((H9/AT9)/$E9)+((I9/AU9)/$E9)+((J9/AV9)/$E9)+((K9/AW9)/$E9)+((L9/AX9)/$E9)+((M9/AY9)/$E9)+((N9/AZ9)/$E9)+((O9/BA9)/$E9)+((P9/BB9)/$E9))/(1-$F9),0)</f>
        <v>0</v>
      </c>
      <c r="R9" s="208">
        <f t="shared" ref="R9:R57" si="4">IF(Q9&gt;0,$G9*Q9,0)</f>
        <v>0</v>
      </c>
      <c r="S9" s="207"/>
      <c r="T9" s="197"/>
      <c r="U9" s="197"/>
      <c r="V9" s="197"/>
      <c r="W9" s="197"/>
      <c r="X9" s="197"/>
      <c r="Y9" s="197"/>
      <c r="Z9" s="197"/>
      <c r="AA9" s="197"/>
      <c r="AB9" s="201">
        <f t="shared" ref="AB9:AB57" si="5">IF(AND($C9&gt;0,$E9&gt;0,R9&gt;0),(((S9/BD9)/$E9)+((T9/BE9)/$E9)+((U9/BF9)/$E9)+((V9/BG9)/$E9)+((W9/BH9)/$E9)+((X9/BI9)/$E9)+((Y9/BJ9)/$E9)+((Z9/BK9)/$E9)+((AA9/BL9)/$E9))/(1-$F9),0)</f>
        <v>0</v>
      </c>
      <c r="AC9" s="208">
        <f t="shared" ref="AC9:AC57" si="6">IF(AB9&gt;0,$G9*AB9,0)</f>
        <v>0</v>
      </c>
      <c r="AD9" s="207"/>
      <c r="AE9" s="197"/>
      <c r="AF9" s="197"/>
      <c r="AG9" s="197"/>
      <c r="AH9" s="197"/>
      <c r="AI9" s="197"/>
      <c r="AJ9" s="197"/>
      <c r="AK9" s="197"/>
      <c r="AL9" s="197"/>
      <c r="AM9" s="201">
        <f t="shared" ref="AM9:AM56" si="7">IF(AND($C9&gt;0,$E9&gt;0,AC9&gt;0),(((AD9/BN9)/$E9)+((AE9/BO9)/$E9)+((AF9/BP9)/$E9)+((AG9/BQ9)/$E9)+((AH9/BR9)/$E9)+((AI9/BS9)/$E9)+((AJ9/BT9)/$E9)+((AK9/BU9)/$E9)+((AL9/BV9)/$E9))/(1-$F9),0)</f>
        <v>0</v>
      </c>
      <c r="AN9" s="208">
        <f t="shared" ref="AN9:AN57" si="8">IF(AM9&gt;0,$G9*AM9,0)</f>
        <v>0</v>
      </c>
      <c r="AO9" s="15"/>
      <c r="AP9" s="183" t="s">
        <v>159</v>
      </c>
      <c r="AQ9" s="184" t="s">
        <v>160</v>
      </c>
      <c r="AT9" s="199">
        <f t="shared" ref="AT9:AT57" si="9">IF(H$4="As-Fed",1,$C9)</f>
        <v>0</v>
      </c>
      <c r="AU9" s="199">
        <f t="shared" ref="AU9:AU57" si="10">IF(I$4="As-Fed",1,$C9)</f>
        <v>0</v>
      </c>
      <c r="AV9" s="199">
        <f t="shared" ref="AV9:AV57" si="11">IF(J$4="As-Fed",1,$C9)</f>
        <v>0</v>
      </c>
      <c r="AW9" s="199">
        <f t="shared" ref="AW9:AW57" si="12">IF(K$4="As-Fed",1,$C9)</f>
        <v>0</v>
      </c>
      <c r="AX9" s="199">
        <f t="shared" ref="AX9:AX57" si="13">IF(L$4="As-Fed",1,$C9)</f>
        <v>0</v>
      </c>
      <c r="AY9" s="199">
        <f t="shared" ref="AY9:AY57" si="14">IF(M$4="As-Fed",1,$C9)</f>
        <v>0</v>
      </c>
      <c r="AZ9" s="199">
        <f t="shared" ref="AZ9:AZ57" si="15">IF(N$4="As-Fed",1,$C9)</f>
        <v>0</v>
      </c>
      <c r="BA9" s="199">
        <f t="shared" ref="BA9:BA57" si="16">IF(O$4="As-Fed",1,$C9)</f>
        <v>0</v>
      </c>
      <c r="BB9" s="199">
        <f t="shared" ref="BB9:BB57" si="17">IF(P$4="As-Fed",1,$C9)</f>
        <v>0</v>
      </c>
      <c r="BD9" s="199">
        <f t="shared" ref="BD9:BD57" si="18">IF(S$4="As-Fed",1,$C9)</f>
        <v>0</v>
      </c>
      <c r="BE9" s="199">
        <f t="shared" ref="BE9:BE57" si="19">IF(T$4="As-Fed",1,$C9)</f>
        <v>0</v>
      </c>
      <c r="BF9" s="199">
        <f t="shared" ref="BF9:BF57" si="20">IF(U$4="As-Fed",1,$C9)</f>
        <v>0</v>
      </c>
      <c r="BG9" s="199">
        <f t="shared" ref="BG9:BG57" si="21">IF(V$4="As-Fed",1,$C9)</f>
        <v>0</v>
      </c>
      <c r="BH9" s="199">
        <f t="shared" ref="BH9:BH57" si="22">IF(W$4="As-Fed",1,$C9)</f>
        <v>0</v>
      </c>
      <c r="BI9" s="199">
        <f t="shared" ref="BI9:BI57" si="23">IF(X$4="As-Fed",1,$C9)</f>
        <v>0</v>
      </c>
      <c r="BJ9" s="199">
        <f t="shared" ref="BJ9:BJ57" si="24">IF(Y$4="As-Fed",1,$C9)</f>
        <v>0</v>
      </c>
      <c r="BK9" s="199">
        <f t="shared" ref="BK9:BK57" si="25">IF(Z$4="As-Fed",1,$C9)</f>
        <v>0</v>
      </c>
      <c r="BL9" s="199">
        <f t="shared" ref="BL9:BL57" si="26">IF(AA$4="As-Fed",1,$C9)</f>
        <v>0</v>
      </c>
      <c r="BN9" s="199">
        <f t="shared" ref="BN9:BN57" si="27">IF(AD$4="As-Fed",1,$C9)</f>
        <v>0</v>
      </c>
      <c r="BO9" s="199">
        <f t="shared" ref="BO9:BO57" si="28">IF(AE$4="As-Fed",1,$C9)</f>
        <v>0</v>
      </c>
      <c r="BP9" s="199">
        <f t="shared" ref="BP9:BP57" si="29">IF(AF$4="As-Fed",1,$C9)</f>
        <v>0</v>
      </c>
      <c r="BQ9" s="199">
        <f t="shared" ref="BQ9:BQ57" si="30">IF(AG$4="As-Fed",1,$C9)</f>
        <v>0</v>
      </c>
      <c r="BR9" s="199">
        <f t="shared" ref="BR9:BR57" si="31">IF(AH$4="As-Fed",1,$C9)</f>
        <v>0</v>
      </c>
      <c r="BS9" s="199">
        <f t="shared" ref="BS9:BS57" si="32">IF(AI$4="As-Fed",1,$C9)</f>
        <v>0</v>
      </c>
      <c r="BT9" s="199">
        <f t="shared" ref="BT9:BT57" si="33">IF(AJ$4="As-Fed",1,$C9)</f>
        <v>0</v>
      </c>
      <c r="BU9" s="199">
        <f t="shared" ref="BU9:BU57" si="34">IF(AK$4="As-Fed",1,$C9)</f>
        <v>0</v>
      </c>
      <c r="BV9" s="199">
        <f t="shared" ref="BV9:BV57" si="35">IF(AL$4="As-Fed",1,$C9)</f>
        <v>0</v>
      </c>
    </row>
    <row r="10" spans="1:74">
      <c r="A10" s="189">
        <v>10</v>
      </c>
      <c r="B10" s="173"/>
      <c r="C10" s="170"/>
      <c r="D10" s="171"/>
      <c r="E10" s="306"/>
      <c r="F10" s="170"/>
      <c r="G10" s="174"/>
      <c r="H10" s="207"/>
      <c r="I10" s="197"/>
      <c r="J10" s="197"/>
      <c r="K10" s="197"/>
      <c r="L10" s="197"/>
      <c r="M10" s="197"/>
      <c r="N10" s="197"/>
      <c r="O10" s="197"/>
      <c r="P10" s="197"/>
      <c r="Q10" s="201">
        <f t="shared" si="3"/>
        <v>0</v>
      </c>
      <c r="R10" s="208">
        <f t="shared" si="4"/>
        <v>0</v>
      </c>
      <c r="S10" s="207"/>
      <c r="T10" s="197"/>
      <c r="U10" s="197"/>
      <c r="V10" s="197"/>
      <c r="W10" s="197"/>
      <c r="X10" s="197"/>
      <c r="Y10" s="197"/>
      <c r="Z10" s="197"/>
      <c r="AA10" s="197"/>
      <c r="AB10" s="201">
        <f t="shared" si="5"/>
        <v>0</v>
      </c>
      <c r="AC10" s="208">
        <f t="shared" si="6"/>
        <v>0</v>
      </c>
      <c r="AD10" s="207"/>
      <c r="AE10" s="197"/>
      <c r="AF10" s="197"/>
      <c r="AG10" s="197"/>
      <c r="AH10" s="197"/>
      <c r="AI10" s="197"/>
      <c r="AJ10" s="197"/>
      <c r="AK10" s="197"/>
      <c r="AL10" s="197"/>
      <c r="AM10" s="201">
        <f t="shared" si="7"/>
        <v>0</v>
      </c>
      <c r="AN10" s="208">
        <f t="shared" si="8"/>
        <v>0</v>
      </c>
      <c r="AO10" s="15"/>
      <c r="AP10" s="183" t="s">
        <v>140</v>
      </c>
      <c r="AQ10" s="184" t="s">
        <v>141</v>
      </c>
      <c r="AT10" s="199">
        <f t="shared" si="9"/>
        <v>0</v>
      </c>
      <c r="AU10" s="199">
        <f t="shared" si="10"/>
        <v>0</v>
      </c>
      <c r="AV10" s="199">
        <f t="shared" si="11"/>
        <v>0</v>
      </c>
      <c r="AW10" s="199">
        <f t="shared" si="12"/>
        <v>0</v>
      </c>
      <c r="AX10" s="199">
        <f t="shared" si="13"/>
        <v>0</v>
      </c>
      <c r="AY10" s="199">
        <f t="shared" si="14"/>
        <v>0</v>
      </c>
      <c r="AZ10" s="199">
        <f t="shared" si="15"/>
        <v>0</v>
      </c>
      <c r="BA10" s="199">
        <f t="shared" si="16"/>
        <v>0</v>
      </c>
      <c r="BB10" s="199">
        <f t="shared" si="17"/>
        <v>0</v>
      </c>
      <c r="BD10" s="199">
        <f t="shared" si="18"/>
        <v>0</v>
      </c>
      <c r="BE10" s="199">
        <f t="shared" si="19"/>
        <v>0</v>
      </c>
      <c r="BF10" s="199">
        <f t="shared" si="20"/>
        <v>0</v>
      </c>
      <c r="BG10" s="199">
        <f t="shared" si="21"/>
        <v>0</v>
      </c>
      <c r="BH10" s="199">
        <f t="shared" si="22"/>
        <v>0</v>
      </c>
      <c r="BI10" s="199">
        <f t="shared" si="23"/>
        <v>0</v>
      </c>
      <c r="BJ10" s="199">
        <f t="shared" si="24"/>
        <v>0</v>
      </c>
      <c r="BK10" s="199">
        <f t="shared" si="25"/>
        <v>0</v>
      </c>
      <c r="BL10" s="199">
        <f t="shared" si="26"/>
        <v>0</v>
      </c>
      <c r="BN10" s="199">
        <f t="shared" si="27"/>
        <v>0</v>
      </c>
      <c r="BO10" s="199">
        <f t="shared" si="28"/>
        <v>0</v>
      </c>
      <c r="BP10" s="199">
        <f t="shared" si="29"/>
        <v>0</v>
      </c>
      <c r="BQ10" s="199">
        <f t="shared" si="30"/>
        <v>0</v>
      </c>
      <c r="BR10" s="199">
        <f t="shared" si="31"/>
        <v>0</v>
      </c>
      <c r="BS10" s="199">
        <f t="shared" si="32"/>
        <v>0</v>
      </c>
      <c r="BT10" s="199">
        <f t="shared" si="33"/>
        <v>0</v>
      </c>
      <c r="BU10" s="199">
        <f t="shared" si="34"/>
        <v>0</v>
      </c>
      <c r="BV10" s="199">
        <f t="shared" si="35"/>
        <v>0</v>
      </c>
    </row>
    <row r="11" spans="1:74">
      <c r="A11" s="189">
        <v>11</v>
      </c>
      <c r="B11" s="173"/>
      <c r="C11" s="170"/>
      <c r="D11" s="171"/>
      <c r="E11" s="306"/>
      <c r="F11" s="170"/>
      <c r="G11" s="174"/>
      <c r="H11" s="207"/>
      <c r="I11" s="197"/>
      <c r="J11" s="197"/>
      <c r="K11" s="197"/>
      <c r="L11" s="197"/>
      <c r="M11" s="197"/>
      <c r="N11" s="197"/>
      <c r="O11" s="197"/>
      <c r="P11" s="197"/>
      <c r="Q11" s="201">
        <f t="shared" si="3"/>
        <v>0</v>
      </c>
      <c r="R11" s="208">
        <f t="shared" si="4"/>
        <v>0</v>
      </c>
      <c r="S11" s="207"/>
      <c r="T11" s="197"/>
      <c r="U11" s="197"/>
      <c r="V11" s="197"/>
      <c r="W11" s="197"/>
      <c r="X11" s="197"/>
      <c r="Y11" s="197"/>
      <c r="Z11" s="197"/>
      <c r="AA11" s="197"/>
      <c r="AB11" s="201">
        <f t="shared" si="5"/>
        <v>0</v>
      </c>
      <c r="AC11" s="208">
        <f t="shared" si="6"/>
        <v>0</v>
      </c>
      <c r="AD11" s="207"/>
      <c r="AE11" s="197"/>
      <c r="AF11" s="197"/>
      <c r="AG11" s="197"/>
      <c r="AH11" s="197"/>
      <c r="AI11" s="197"/>
      <c r="AJ11" s="197"/>
      <c r="AK11" s="197"/>
      <c r="AL11" s="197"/>
      <c r="AM11" s="201">
        <f t="shared" si="7"/>
        <v>0</v>
      </c>
      <c r="AN11" s="208">
        <f t="shared" si="8"/>
        <v>0</v>
      </c>
      <c r="AO11" s="15"/>
      <c r="AP11" s="185" t="s">
        <v>51</v>
      </c>
      <c r="AQ11" s="186">
        <v>0.85</v>
      </c>
      <c r="AT11" s="199">
        <f t="shared" si="9"/>
        <v>0</v>
      </c>
      <c r="AU11" s="199">
        <f t="shared" si="10"/>
        <v>0</v>
      </c>
      <c r="AV11" s="199">
        <f t="shared" si="11"/>
        <v>0</v>
      </c>
      <c r="AW11" s="199">
        <f t="shared" si="12"/>
        <v>0</v>
      </c>
      <c r="AX11" s="199">
        <f t="shared" si="13"/>
        <v>0</v>
      </c>
      <c r="AY11" s="199">
        <f t="shared" si="14"/>
        <v>0</v>
      </c>
      <c r="AZ11" s="199">
        <f t="shared" si="15"/>
        <v>0</v>
      </c>
      <c r="BA11" s="199">
        <f t="shared" si="16"/>
        <v>0</v>
      </c>
      <c r="BB11" s="199">
        <f t="shared" si="17"/>
        <v>0</v>
      </c>
      <c r="BD11" s="199">
        <f t="shared" si="18"/>
        <v>0</v>
      </c>
      <c r="BE11" s="199">
        <f t="shared" si="19"/>
        <v>0</v>
      </c>
      <c r="BF11" s="199">
        <f t="shared" si="20"/>
        <v>0</v>
      </c>
      <c r="BG11" s="199">
        <f t="shared" si="21"/>
        <v>0</v>
      </c>
      <c r="BH11" s="199">
        <f t="shared" si="22"/>
        <v>0</v>
      </c>
      <c r="BI11" s="199">
        <f t="shared" si="23"/>
        <v>0</v>
      </c>
      <c r="BJ11" s="199">
        <f t="shared" si="24"/>
        <v>0</v>
      </c>
      <c r="BK11" s="199">
        <f t="shared" si="25"/>
        <v>0</v>
      </c>
      <c r="BL11" s="199">
        <f t="shared" si="26"/>
        <v>0</v>
      </c>
      <c r="BN11" s="199">
        <f t="shared" si="27"/>
        <v>0</v>
      </c>
      <c r="BO11" s="199">
        <f t="shared" si="28"/>
        <v>0</v>
      </c>
      <c r="BP11" s="199">
        <f t="shared" si="29"/>
        <v>0</v>
      </c>
      <c r="BQ11" s="199">
        <f t="shared" si="30"/>
        <v>0</v>
      </c>
      <c r="BR11" s="199">
        <f t="shared" si="31"/>
        <v>0</v>
      </c>
      <c r="BS11" s="199">
        <f t="shared" si="32"/>
        <v>0</v>
      </c>
      <c r="BT11" s="199">
        <f t="shared" si="33"/>
        <v>0</v>
      </c>
      <c r="BU11" s="199">
        <f t="shared" si="34"/>
        <v>0</v>
      </c>
      <c r="BV11" s="199">
        <f t="shared" si="35"/>
        <v>0</v>
      </c>
    </row>
    <row r="12" spans="1:74">
      <c r="A12" s="189">
        <v>12</v>
      </c>
      <c r="B12" s="173"/>
      <c r="C12" s="170"/>
      <c r="D12" s="171"/>
      <c r="E12" s="306"/>
      <c r="F12" s="170"/>
      <c r="G12" s="174"/>
      <c r="H12" s="207"/>
      <c r="I12" s="197"/>
      <c r="J12" s="197"/>
      <c r="K12" s="197"/>
      <c r="L12" s="197"/>
      <c r="M12" s="197"/>
      <c r="N12" s="197"/>
      <c r="O12" s="197"/>
      <c r="P12" s="197"/>
      <c r="Q12" s="201">
        <f t="shared" si="3"/>
        <v>0</v>
      </c>
      <c r="R12" s="208">
        <f t="shared" si="4"/>
        <v>0</v>
      </c>
      <c r="S12" s="207"/>
      <c r="T12" s="197"/>
      <c r="U12" s="197"/>
      <c r="V12" s="197"/>
      <c r="W12" s="197"/>
      <c r="X12" s="197"/>
      <c r="Y12" s="197"/>
      <c r="Z12" s="197"/>
      <c r="AA12" s="197"/>
      <c r="AB12" s="201">
        <f t="shared" si="5"/>
        <v>0</v>
      </c>
      <c r="AC12" s="208">
        <f t="shared" si="6"/>
        <v>0</v>
      </c>
      <c r="AD12" s="207"/>
      <c r="AE12" s="197"/>
      <c r="AF12" s="197"/>
      <c r="AG12" s="197"/>
      <c r="AH12" s="197"/>
      <c r="AI12" s="197"/>
      <c r="AJ12" s="197"/>
      <c r="AK12" s="197"/>
      <c r="AL12" s="197"/>
      <c r="AM12" s="201">
        <f t="shared" si="7"/>
        <v>0</v>
      </c>
      <c r="AN12" s="208">
        <f t="shared" si="8"/>
        <v>0</v>
      </c>
      <c r="AO12" s="15"/>
      <c r="AP12" s="183" t="s">
        <v>142</v>
      </c>
      <c r="AQ12" s="184" t="s">
        <v>143</v>
      </c>
      <c r="AT12" s="199">
        <f t="shared" si="9"/>
        <v>0</v>
      </c>
      <c r="AU12" s="199">
        <f t="shared" si="10"/>
        <v>0</v>
      </c>
      <c r="AV12" s="199">
        <f t="shared" si="11"/>
        <v>0</v>
      </c>
      <c r="AW12" s="199">
        <f t="shared" si="12"/>
        <v>0</v>
      </c>
      <c r="AX12" s="199">
        <f t="shared" si="13"/>
        <v>0</v>
      </c>
      <c r="AY12" s="199">
        <f t="shared" si="14"/>
        <v>0</v>
      </c>
      <c r="AZ12" s="199">
        <f t="shared" si="15"/>
        <v>0</v>
      </c>
      <c r="BA12" s="199">
        <f t="shared" si="16"/>
        <v>0</v>
      </c>
      <c r="BB12" s="199">
        <f t="shared" si="17"/>
        <v>0</v>
      </c>
      <c r="BD12" s="199">
        <f t="shared" si="18"/>
        <v>0</v>
      </c>
      <c r="BE12" s="199">
        <f t="shared" si="19"/>
        <v>0</v>
      </c>
      <c r="BF12" s="199">
        <f t="shared" si="20"/>
        <v>0</v>
      </c>
      <c r="BG12" s="199">
        <f t="shared" si="21"/>
        <v>0</v>
      </c>
      <c r="BH12" s="199">
        <f t="shared" si="22"/>
        <v>0</v>
      </c>
      <c r="BI12" s="199">
        <f t="shared" si="23"/>
        <v>0</v>
      </c>
      <c r="BJ12" s="199">
        <f t="shared" si="24"/>
        <v>0</v>
      </c>
      <c r="BK12" s="199">
        <f t="shared" si="25"/>
        <v>0</v>
      </c>
      <c r="BL12" s="199">
        <f t="shared" si="26"/>
        <v>0</v>
      </c>
      <c r="BN12" s="199">
        <f t="shared" si="27"/>
        <v>0</v>
      </c>
      <c r="BO12" s="199">
        <f t="shared" si="28"/>
        <v>0</v>
      </c>
      <c r="BP12" s="199">
        <f t="shared" si="29"/>
        <v>0</v>
      </c>
      <c r="BQ12" s="199">
        <f t="shared" si="30"/>
        <v>0</v>
      </c>
      <c r="BR12" s="199">
        <f t="shared" si="31"/>
        <v>0</v>
      </c>
      <c r="BS12" s="199">
        <f t="shared" si="32"/>
        <v>0</v>
      </c>
      <c r="BT12" s="199">
        <f t="shared" si="33"/>
        <v>0</v>
      </c>
      <c r="BU12" s="199">
        <f t="shared" si="34"/>
        <v>0</v>
      </c>
      <c r="BV12" s="199">
        <f t="shared" si="35"/>
        <v>0</v>
      </c>
    </row>
    <row r="13" spans="1:74">
      <c r="A13" s="189">
        <v>13</v>
      </c>
      <c r="B13" s="173"/>
      <c r="C13" s="170"/>
      <c r="D13" s="171"/>
      <c r="E13" s="306"/>
      <c r="F13" s="170"/>
      <c r="G13" s="174"/>
      <c r="H13" s="207"/>
      <c r="I13" s="197"/>
      <c r="J13" s="197"/>
      <c r="K13" s="197"/>
      <c r="L13" s="197"/>
      <c r="M13" s="197"/>
      <c r="N13" s="197"/>
      <c r="O13" s="197"/>
      <c r="P13" s="197"/>
      <c r="Q13" s="201">
        <f t="shared" si="3"/>
        <v>0</v>
      </c>
      <c r="R13" s="208">
        <f t="shared" si="4"/>
        <v>0</v>
      </c>
      <c r="S13" s="207"/>
      <c r="T13" s="197"/>
      <c r="U13" s="197"/>
      <c r="V13" s="197"/>
      <c r="W13" s="197"/>
      <c r="X13" s="197"/>
      <c r="Y13" s="197"/>
      <c r="Z13" s="197"/>
      <c r="AA13" s="197"/>
      <c r="AB13" s="201">
        <f t="shared" si="5"/>
        <v>0</v>
      </c>
      <c r="AC13" s="208">
        <f t="shared" si="6"/>
        <v>0</v>
      </c>
      <c r="AD13" s="207"/>
      <c r="AE13" s="197"/>
      <c r="AF13" s="197"/>
      <c r="AG13" s="197"/>
      <c r="AH13" s="197"/>
      <c r="AI13" s="197"/>
      <c r="AJ13" s="197"/>
      <c r="AK13" s="197"/>
      <c r="AL13" s="197"/>
      <c r="AM13" s="201">
        <f t="shared" si="7"/>
        <v>0</v>
      </c>
      <c r="AN13" s="208">
        <f t="shared" si="8"/>
        <v>0</v>
      </c>
      <c r="AO13" s="15"/>
      <c r="AP13" s="183" t="s">
        <v>144</v>
      </c>
      <c r="AQ13" s="184" t="s">
        <v>143</v>
      </c>
      <c r="AT13" s="199">
        <f t="shared" si="9"/>
        <v>0</v>
      </c>
      <c r="AU13" s="199">
        <f t="shared" si="10"/>
        <v>0</v>
      </c>
      <c r="AV13" s="199">
        <f t="shared" si="11"/>
        <v>0</v>
      </c>
      <c r="AW13" s="199">
        <f t="shared" si="12"/>
        <v>0</v>
      </c>
      <c r="AX13" s="199">
        <f t="shared" si="13"/>
        <v>0</v>
      </c>
      <c r="AY13" s="199">
        <f t="shared" si="14"/>
        <v>0</v>
      </c>
      <c r="AZ13" s="199">
        <f t="shared" si="15"/>
        <v>0</v>
      </c>
      <c r="BA13" s="199">
        <f t="shared" si="16"/>
        <v>0</v>
      </c>
      <c r="BB13" s="199">
        <f t="shared" si="17"/>
        <v>0</v>
      </c>
      <c r="BD13" s="199">
        <f t="shared" si="18"/>
        <v>0</v>
      </c>
      <c r="BE13" s="199">
        <f t="shared" si="19"/>
        <v>0</v>
      </c>
      <c r="BF13" s="199">
        <f t="shared" si="20"/>
        <v>0</v>
      </c>
      <c r="BG13" s="199">
        <f t="shared" si="21"/>
        <v>0</v>
      </c>
      <c r="BH13" s="199">
        <f t="shared" si="22"/>
        <v>0</v>
      </c>
      <c r="BI13" s="199">
        <f t="shared" si="23"/>
        <v>0</v>
      </c>
      <c r="BJ13" s="199">
        <f t="shared" si="24"/>
        <v>0</v>
      </c>
      <c r="BK13" s="199">
        <f t="shared" si="25"/>
        <v>0</v>
      </c>
      <c r="BL13" s="199">
        <f t="shared" si="26"/>
        <v>0</v>
      </c>
      <c r="BN13" s="199">
        <f t="shared" si="27"/>
        <v>0</v>
      </c>
      <c r="BO13" s="199">
        <f t="shared" si="28"/>
        <v>0</v>
      </c>
      <c r="BP13" s="199">
        <f t="shared" si="29"/>
        <v>0</v>
      </c>
      <c r="BQ13" s="199">
        <f t="shared" si="30"/>
        <v>0</v>
      </c>
      <c r="BR13" s="199">
        <f t="shared" si="31"/>
        <v>0</v>
      </c>
      <c r="BS13" s="199">
        <f t="shared" si="32"/>
        <v>0</v>
      </c>
      <c r="BT13" s="199">
        <f t="shared" si="33"/>
        <v>0</v>
      </c>
      <c r="BU13" s="199">
        <f t="shared" si="34"/>
        <v>0</v>
      </c>
      <c r="BV13" s="199">
        <f t="shared" si="35"/>
        <v>0</v>
      </c>
    </row>
    <row r="14" spans="1:74">
      <c r="A14" s="189">
        <v>14</v>
      </c>
      <c r="B14" s="173"/>
      <c r="C14" s="170"/>
      <c r="D14" s="171"/>
      <c r="E14" s="306"/>
      <c r="F14" s="170"/>
      <c r="G14" s="174"/>
      <c r="H14" s="207"/>
      <c r="I14" s="197"/>
      <c r="J14" s="197"/>
      <c r="K14" s="197"/>
      <c r="L14" s="197"/>
      <c r="M14" s="197"/>
      <c r="N14" s="197"/>
      <c r="O14" s="197"/>
      <c r="P14" s="197"/>
      <c r="Q14" s="201">
        <f t="shared" si="3"/>
        <v>0</v>
      </c>
      <c r="R14" s="208">
        <f t="shared" si="4"/>
        <v>0</v>
      </c>
      <c r="S14" s="207"/>
      <c r="T14" s="197"/>
      <c r="U14" s="197"/>
      <c r="V14" s="197"/>
      <c r="W14" s="197"/>
      <c r="X14" s="197"/>
      <c r="Y14" s="197"/>
      <c r="Z14" s="197"/>
      <c r="AA14" s="197"/>
      <c r="AB14" s="201">
        <f t="shared" si="5"/>
        <v>0</v>
      </c>
      <c r="AC14" s="208">
        <f t="shared" si="6"/>
        <v>0</v>
      </c>
      <c r="AD14" s="207"/>
      <c r="AE14" s="197"/>
      <c r="AF14" s="197"/>
      <c r="AG14" s="197"/>
      <c r="AH14" s="197"/>
      <c r="AI14" s="197"/>
      <c r="AJ14" s="197"/>
      <c r="AK14" s="197"/>
      <c r="AL14" s="197"/>
      <c r="AM14" s="201">
        <f t="shared" si="7"/>
        <v>0</v>
      </c>
      <c r="AN14" s="208">
        <f t="shared" si="8"/>
        <v>0</v>
      </c>
      <c r="AO14" s="15"/>
      <c r="AP14" s="185" t="s">
        <v>25</v>
      </c>
      <c r="AQ14" s="186">
        <v>0.6</v>
      </c>
      <c r="AT14" s="199">
        <f t="shared" si="9"/>
        <v>0</v>
      </c>
      <c r="AU14" s="199">
        <f t="shared" si="10"/>
        <v>0</v>
      </c>
      <c r="AV14" s="199">
        <f t="shared" si="11"/>
        <v>0</v>
      </c>
      <c r="AW14" s="199">
        <f t="shared" si="12"/>
        <v>0</v>
      </c>
      <c r="AX14" s="199">
        <f t="shared" si="13"/>
        <v>0</v>
      </c>
      <c r="AY14" s="199">
        <f t="shared" si="14"/>
        <v>0</v>
      </c>
      <c r="AZ14" s="199">
        <f t="shared" si="15"/>
        <v>0</v>
      </c>
      <c r="BA14" s="199">
        <f t="shared" si="16"/>
        <v>0</v>
      </c>
      <c r="BB14" s="199">
        <f t="shared" si="17"/>
        <v>0</v>
      </c>
      <c r="BD14" s="199">
        <f t="shared" si="18"/>
        <v>0</v>
      </c>
      <c r="BE14" s="199">
        <f t="shared" si="19"/>
        <v>0</v>
      </c>
      <c r="BF14" s="199">
        <f t="shared" si="20"/>
        <v>0</v>
      </c>
      <c r="BG14" s="199">
        <f t="shared" si="21"/>
        <v>0</v>
      </c>
      <c r="BH14" s="199">
        <f t="shared" si="22"/>
        <v>0</v>
      </c>
      <c r="BI14" s="199">
        <f t="shared" si="23"/>
        <v>0</v>
      </c>
      <c r="BJ14" s="199">
        <f t="shared" si="24"/>
        <v>0</v>
      </c>
      <c r="BK14" s="199">
        <f t="shared" si="25"/>
        <v>0</v>
      </c>
      <c r="BL14" s="199">
        <f t="shared" si="26"/>
        <v>0</v>
      </c>
      <c r="BN14" s="199">
        <f t="shared" si="27"/>
        <v>0</v>
      </c>
      <c r="BO14" s="199">
        <f t="shared" si="28"/>
        <v>0</v>
      </c>
      <c r="BP14" s="199">
        <f t="shared" si="29"/>
        <v>0</v>
      </c>
      <c r="BQ14" s="199">
        <f t="shared" si="30"/>
        <v>0</v>
      </c>
      <c r="BR14" s="199">
        <f t="shared" si="31"/>
        <v>0</v>
      </c>
      <c r="BS14" s="199">
        <f t="shared" si="32"/>
        <v>0</v>
      </c>
      <c r="BT14" s="199">
        <f t="shared" si="33"/>
        <v>0</v>
      </c>
      <c r="BU14" s="199">
        <f t="shared" si="34"/>
        <v>0</v>
      </c>
      <c r="BV14" s="199">
        <f t="shared" si="35"/>
        <v>0</v>
      </c>
    </row>
    <row r="15" spans="1:74">
      <c r="A15" s="189">
        <v>15</v>
      </c>
      <c r="B15" s="173"/>
      <c r="C15" s="170"/>
      <c r="D15" s="171"/>
      <c r="E15" s="306"/>
      <c r="F15" s="170"/>
      <c r="G15" s="174"/>
      <c r="H15" s="207"/>
      <c r="I15" s="197"/>
      <c r="J15" s="197"/>
      <c r="K15" s="197"/>
      <c r="L15" s="197"/>
      <c r="M15" s="197"/>
      <c r="N15" s="197"/>
      <c r="O15" s="197"/>
      <c r="P15" s="197"/>
      <c r="Q15" s="201">
        <f t="shared" si="3"/>
        <v>0</v>
      </c>
      <c r="R15" s="208">
        <f t="shared" si="4"/>
        <v>0</v>
      </c>
      <c r="S15" s="207"/>
      <c r="T15" s="197"/>
      <c r="U15" s="197"/>
      <c r="V15" s="197"/>
      <c r="W15" s="197"/>
      <c r="X15" s="197"/>
      <c r="Y15" s="197"/>
      <c r="Z15" s="197"/>
      <c r="AA15" s="197"/>
      <c r="AB15" s="201">
        <f t="shared" si="5"/>
        <v>0</v>
      </c>
      <c r="AC15" s="208">
        <f t="shared" si="6"/>
        <v>0</v>
      </c>
      <c r="AD15" s="207"/>
      <c r="AE15" s="197"/>
      <c r="AF15" s="197"/>
      <c r="AG15" s="197"/>
      <c r="AH15" s="197"/>
      <c r="AI15" s="197"/>
      <c r="AJ15" s="197"/>
      <c r="AK15" s="197"/>
      <c r="AL15" s="197"/>
      <c r="AM15" s="201">
        <f t="shared" si="7"/>
        <v>0</v>
      </c>
      <c r="AN15" s="208">
        <f t="shared" si="8"/>
        <v>0</v>
      </c>
      <c r="AO15" s="15"/>
      <c r="AP15" s="183" t="s">
        <v>145</v>
      </c>
      <c r="AQ15" s="184" t="s">
        <v>146</v>
      </c>
      <c r="AT15" s="199">
        <f t="shared" si="9"/>
        <v>0</v>
      </c>
      <c r="AU15" s="199">
        <f t="shared" si="10"/>
        <v>0</v>
      </c>
      <c r="AV15" s="199">
        <f t="shared" si="11"/>
        <v>0</v>
      </c>
      <c r="AW15" s="199">
        <f t="shared" si="12"/>
        <v>0</v>
      </c>
      <c r="AX15" s="199">
        <f t="shared" si="13"/>
        <v>0</v>
      </c>
      <c r="AY15" s="199">
        <f t="shared" si="14"/>
        <v>0</v>
      </c>
      <c r="AZ15" s="199">
        <f t="shared" si="15"/>
        <v>0</v>
      </c>
      <c r="BA15" s="199">
        <f t="shared" si="16"/>
        <v>0</v>
      </c>
      <c r="BB15" s="199">
        <f t="shared" si="17"/>
        <v>0</v>
      </c>
      <c r="BD15" s="199">
        <f t="shared" si="18"/>
        <v>0</v>
      </c>
      <c r="BE15" s="199">
        <f t="shared" si="19"/>
        <v>0</v>
      </c>
      <c r="BF15" s="199">
        <f t="shared" si="20"/>
        <v>0</v>
      </c>
      <c r="BG15" s="199">
        <f t="shared" si="21"/>
        <v>0</v>
      </c>
      <c r="BH15" s="199">
        <f t="shared" si="22"/>
        <v>0</v>
      </c>
      <c r="BI15" s="199">
        <f t="shared" si="23"/>
        <v>0</v>
      </c>
      <c r="BJ15" s="199">
        <f t="shared" si="24"/>
        <v>0</v>
      </c>
      <c r="BK15" s="199">
        <f t="shared" si="25"/>
        <v>0</v>
      </c>
      <c r="BL15" s="199">
        <f t="shared" si="26"/>
        <v>0</v>
      </c>
      <c r="BN15" s="199">
        <f t="shared" si="27"/>
        <v>0</v>
      </c>
      <c r="BO15" s="199">
        <f t="shared" si="28"/>
        <v>0</v>
      </c>
      <c r="BP15" s="199">
        <f t="shared" si="29"/>
        <v>0</v>
      </c>
      <c r="BQ15" s="199">
        <f t="shared" si="30"/>
        <v>0</v>
      </c>
      <c r="BR15" s="199">
        <f t="shared" si="31"/>
        <v>0</v>
      </c>
      <c r="BS15" s="199">
        <f t="shared" si="32"/>
        <v>0</v>
      </c>
      <c r="BT15" s="199">
        <f t="shared" si="33"/>
        <v>0</v>
      </c>
      <c r="BU15" s="199">
        <f t="shared" si="34"/>
        <v>0</v>
      </c>
      <c r="BV15" s="199">
        <f t="shared" si="35"/>
        <v>0</v>
      </c>
    </row>
    <row r="16" spans="1:74">
      <c r="A16" s="189">
        <v>16</v>
      </c>
      <c r="B16" s="173"/>
      <c r="C16" s="170"/>
      <c r="D16" s="171"/>
      <c r="E16" s="306"/>
      <c r="F16" s="170"/>
      <c r="G16" s="174"/>
      <c r="H16" s="207"/>
      <c r="I16" s="197"/>
      <c r="J16" s="197"/>
      <c r="K16" s="197"/>
      <c r="L16" s="197"/>
      <c r="M16" s="197"/>
      <c r="N16" s="197"/>
      <c r="O16" s="197"/>
      <c r="P16" s="197"/>
      <c r="Q16" s="201">
        <f t="shared" si="3"/>
        <v>0</v>
      </c>
      <c r="R16" s="208">
        <f t="shared" si="4"/>
        <v>0</v>
      </c>
      <c r="S16" s="207"/>
      <c r="T16" s="197"/>
      <c r="U16" s="197"/>
      <c r="V16" s="197"/>
      <c r="W16" s="197"/>
      <c r="X16" s="197"/>
      <c r="Y16" s="197"/>
      <c r="Z16" s="197"/>
      <c r="AA16" s="197"/>
      <c r="AB16" s="201">
        <f t="shared" si="5"/>
        <v>0</v>
      </c>
      <c r="AC16" s="208">
        <f t="shared" si="6"/>
        <v>0</v>
      </c>
      <c r="AD16" s="207"/>
      <c r="AE16" s="197"/>
      <c r="AF16" s="197"/>
      <c r="AG16" s="197"/>
      <c r="AH16" s="197"/>
      <c r="AI16" s="197"/>
      <c r="AJ16" s="197"/>
      <c r="AK16" s="197"/>
      <c r="AL16" s="197"/>
      <c r="AM16" s="201">
        <f t="shared" si="7"/>
        <v>0</v>
      </c>
      <c r="AN16" s="208">
        <f t="shared" si="8"/>
        <v>0</v>
      </c>
      <c r="AO16" s="15"/>
      <c r="AP16" s="183" t="s">
        <v>147</v>
      </c>
      <c r="AQ16" s="184" t="s">
        <v>148</v>
      </c>
      <c r="AT16" s="199">
        <f t="shared" si="9"/>
        <v>0</v>
      </c>
      <c r="AU16" s="199">
        <f t="shared" si="10"/>
        <v>0</v>
      </c>
      <c r="AV16" s="199">
        <f t="shared" si="11"/>
        <v>0</v>
      </c>
      <c r="AW16" s="199">
        <f t="shared" si="12"/>
        <v>0</v>
      </c>
      <c r="AX16" s="199">
        <f t="shared" si="13"/>
        <v>0</v>
      </c>
      <c r="AY16" s="199">
        <f t="shared" si="14"/>
        <v>0</v>
      </c>
      <c r="AZ16" s="199">
        <f t="shared" si="15"/>
        <v>0</v>
      </c>
      <c r="BA16" s="199">
        <f t="shared" si="16"/>
        <v>0</v>
      </c>
      <c r="BB16" s="199">
        <f t="shared" si="17"/>
        <v>0</v>
      </c>
      <c r="BD16" s="199">
        <f t="shared" si="18"/>
        <v>0</v>
      </c>
      <c r="BE16" s="199">
        <f t="shared" si="19"/>
        <v>0</v>
      </c>
      <c r="BF16" s="199">
        <f t="shared" si="20"/>
        <v>0</v>
      </c>
      <c r="BG16" s="199">
        <f t="shared" si="21"/>
        <v>0</v>
      </c>
      <c r="BH16" s="199">
        <f t="shared" si="22"/>
        <v>0</v>
      </c>
      <c r="BI16" s="199">
        <f t="shared" si="23"/>
        <v>0</v>
      </c>
      <c r="BJ16" s="199">
        <f t="shared" si="24"/>
        <v>0</v>
      </c>
      <c r="BK16" s="199">
        <f t="shared" si="25"/>
        <v>0</v>
      </c>
      <c r="BL16" s="199">
        <f t="shared" si="26"/>
        <v>0</v>
      </c>
      <c r="BN16" s="199">
        <f t="shared" si="27"/>
        <v>0</v>
      </c>
      <c r="BO16" s="199">
        <f t="shared" si="28"/>
        <v>0</v>
      </c>
      <c r="BP16" s="199">
        <f t="shared" si="29"/>
        <v>0</v>
      </c>
      <c r="BQ16" s="199">
        <f t="shared" si="30"/>
        <v>0</v>
      </c>
      <c r="BR16" s="199">
        <f t="shared" si="31"/>
        <v>0</v>
      </c>
      <c r="BS16" s="199">
        <f t="shared" si="32"/>
        <v>0</v>
      </c>
      <c r="BT16" s="199">
        <f t="shared" si="33"/>
        <v>0</v>
      </c>
      <c r="BU16" s="199">
        <f t="shared" si="34"/>
        <v>0</v>
      </c>
      <c r="BV16" s="199">
        <f t="shared" si="35"/>
        <v>0</v>
      </c>
    </row>
    <row r="17" spans="1:74">
      <c r="A17" s="189">
        <v>17</v>
      </c>
      <c r="B17" s="173"/>
      <c r="C17" s="170"/>
      <c r="D17" s="171"/>
      <c r="E17" s="306"/>
      <c r="F17" s="170"/>
      <c r="G17" s="174"/>
      <c r="H17" s="207"/>
      <c r="I17" s="197"/>
      <c r="J17" s="197"/>
      <c r="K17" s="197"/>
      <c r="L17" s="197"/>
      <c r="M17" s="197"/>
      <c r="N17" s="197"/>
      <c r="O17" s="197"/>
      <c r="P17" s="197"/>
      <c r="Q17" s="201">
        <f t="shared" si="3"/>
        <v>0</v>
      </c>
      <c r="R17" s="208">
        <f t="shared" si="4"/>
        <v>0</v>
      </c>
      <c r="S17" s="207"/>
      <c r="T17" s="197"/>
      <c r="U17" s="197"/>
      <c r="V17" s="197"/>
      <c r="W17" s="197"/>
      <c r="X17" s="197"/>
      <c r="Y17" s="197"/>
      <c r="Z17" s="197"/>
      <c r="AA17" s="197"/>
      <c r="AB17" s="201">
        <f t="shared" si="5"/>
        <v>0</v>
      </c>
      <c r="AC17" s="208">
        <f t="shared" si="6"/>
        <v>0</v>
      </c>
      <c r="AD17" s="207"/>
      <c r="AE17" s="197"/>
      <c r="AF17" s="197"/>
      <c r="AG17" s="197"/>
      <c r="AH17" s="197"/>
      <c r="AI17" s="197"/>
      <c r="AJ17" s="197"/>
      <c r="AK17" s="197"/>
      <c r="AL17" s="197"/>
      <c r="AM17" s="201">
        <f t="shared" si="7"/>
        <v>0</v>
      </c>
      <c r="AN17" s="208">
        <f t="shared" si="8"/>
        <v>0</v>
      </c>
      <c r="AO17" s="15"/>
      <c r="AP17" s="183" t="s">
        <v>161</v>
      </c>
      <c r="AQ17" s="184" t="s">
        <v>148</v>
      </c>
      <c r="AT17" s="199">
        <f t="shared" si="9"/>
        <v>0</v>
      </c>
      <c r="AU17" s="199">
        <f t="shared" si="10"/>
        <v>0</v>
      </c>
      <c r="AV17" s="199">
        <f t="shared" si="11"/>
        <v>0</v>
      </c>
      <c r="AW17" s="199">
        <f t="shared" si="12"/>
        <v>0</v>
      </c>
      <c r="AX17" s="199">
        <f t="shared" si="13"/>
        <v>0</v>
      </c>
      <c r="AY17" s="199">
        <f t="shared" si="14"/>
        <v>0</v>
      </c>
      <c r="AZ17" s="199">
        <f t="shared" si="15"/>
        <v>0</v>
      </c>
      <c r="BA17" s="199">
        <f t="shared" si="16"/>
        <v>0</v>
      </c>
      <c r="BB17" s="199">
        <f t="shared" si="17"/>
        <v>0</v>
      </c>
      <c r="BD17" s="199">
        <f t="shared" si="18"/>
        <v>0</v>
      </c>
      <c r="BE17" s="199">
        <f t="shared" si="19"/>
        <v>0</v>
      </c>
      <c r="BF17" s="199">
        <f t="shared" si="20"/>
        <v>0</v>
      </c>
      <c r="BG17" s="199">
        <f t="shared" si="21"/>
        <v>0</v>
      </c>
      <c r="BH17" s="199">
        <f t="shared" si="22"/>
        <v>0</v>
      </c>
      <c r="BI17" s="199">
        <f t="shared" si="23"/>
        <v>0</v>
      </c>
      <c r="BJ17" s="199">
        <f t="shared" si="24"/>
        <v>0</v>
      </c>
      <c r="BK17" s="199">
        <f t="shared" si="25"/>
        <v>0</v>
      </c>
      <c r="BL17" s="199">
        <f t="shared" si="26"/>
        <v>0</v>
      </c>
      <c r="BN17" s="199">
        <f t="shared" si="27"/>
        <v>0</v>
      </c>
      <c r="BO17" s="199">
        <f t="shared" si="28"/>
        <v>0</v>
      </c>
      <c r="BP17" s="199">
        <f t="shared" si="29"/>
        <v>0</v>
      </c>
      <c r="BQ17" s="199">
        <f t="shared" si="30"/>
        <v>0</v>
      </c>
      <c r="BR17" s="199">
        <f t="shared" si="31"/>
        <v>0</v>
      </c>
      <c r="BS17" s="199">
        <f t="shared" si="32"/>
        <v>0</v>
      </c>
      <c r="BT17" s="199">
        <f t="shared" si="33"/>
        <v>0</v>
      </c>
      <c r="BU17" s="199">
        <f t="shared" si="34"/>
        <v>0</v>
      </c>
      <c r="BV17" s="199">
        <f t="shared" si="35"/>
        <v>0</v>
      </c>
    </row>
    <row r="18" spans="1:74">
      <c r="A18" s="189">
        <v>18</v>
      </c>
      <c r="B18" s="173"/>
      <c r="C18" s="170"/>
      <c r="D18" s="171"/>
      <c r="E18" s="306"/>
      <c r="F18" s="170"/>
      <c r="G18" s="174"/>
      <c r="H18" s="207"/>
      <c r="I18" s="197"/>
      <c r="J18" s="197"/>
      <c r="K18" s="197"/>
      <c r="L18" s="197"/>
      <c r="M18" s="197"/>
      <c r="N18" s="197"/>
      <c r="O18" s="197"/>
      <c r="P18" s="197"/>
      <c r="Q18" s="201">
        <f t="shared" si="3"/>
        <v>0</v>
      </c>
      <c r="R18" s="208">
        <f t="shared" si="4"/>
        <v>0</v>
      </c>
      <c r="S18" s="207"/>
      <c r="T18" s="197"/>
      <c r="U18" s="197"/>
      <c r="V18" s="197"/>
      <c r="W18" s="197"/>
      <c r="X18" s="197"/>
      <c r="Y18" s="197"/>
      <c r="Z18" s="197"/>
      <c r="AA18" s="197"/>
      <c r="AB18" s="201">
        <f t="shared" si="5"/>
        <v>0</v>
      </c>
      <c r="AC18" s="208">
        <f t="shared" si="6"/>
        <v>0</v>
      </c>
      <c r="AD18" s="207"/>
      <c r="AE18" s="197"/>
      <c r="AF18" s="197"/>
      <c r="AG18" s="197"/>
      <c r="AH18" s="197"/>
      <c r="AI18" s="197"/>
      <c r="AJ18" s="197"/>
      <c r="AK18" s="197"/>
      <c r="AL18" s="197"/>
      <c r="AM18" s="201">
        <f t="shared" si="7"/>
        <v>0</v>
      </c>
      <c r="AN18" s="208">
        <f t="shared" si="8"/>
        <v>0</v>
      </c>
      <c r="AO18" s="15"/>
      <c r="AP18" s="185" t="s">
        <v>52</v>
      </c>
      <c r="AQ18" s="186">
        <v>0.89</v>
      </c>
      <c r="AT18" s="199">
        <f t="shared" si="9"/>
        <v>0</v>
      </c>
      <c r="AU18" s="199">
        <f t="shared" si="10"/>
        <v>0</v>
      </c>
      <c r="AV18" s="199">
        <f t="shared" si="11"/>
        <v>0</v>
      </c>
      <c r="AW18" s="199">
        <f t="shared" si="12"/>
        <v>0</v>
      </c>
      <c r="AX18" s="199">
        <f t="shared" si="13"/>
        <v>0</v>
      </c>
      <c r="AY18" s="199">
        <f t="shared" si="14"/>
        <v>0</v>
      </c>
      <c r="AZ18" s="199">
        <f t="shared" si="15"/>
        <v>0</v>
      </c>
      <c r="BA18" s="199">
        <f t="shared" si="16"/>
        <v>0</v>
      </c>
      <c r="BB18" s="199">
        <f t="shared" si="17"/>
        <v>0</v>
      </c>
      <c r="BD18" s="199">
        <f t="shared" si="18"/>
        <v>0</v>
      </c>
      <c r="BE18" s="199">
        <f t="shared" si="19"/>
        <v>0</v>
      </c>
      <c r="BF18" s="199">
        <f t="shared" si="20"/>
        <v>0</v>
      </c>
      <c r="BG18" s="199">
        <f t="shared" si="21"/>
        <v>0</v>
      </c>
      <c r="BH18" s="199">
        <f t="shared" si="22"/>
        <v>0</v>
      </c>
      <c r="BI18" s="199">
        <f t="shared" si="23"/>
        <v>0</v>
      </c>
      <c r="BJ18" s="199">
        <f t="shared" si="24"/>
        <v>0</v>
      </c>
      <c r="BK18" s="199">
        <f t="shared" si="25"/>
        <v>0</v>
      </c>
      <c r="BL18" s="199">
        <f t="shared" si="26"/>
        <v>0</v>
      </c>
      <c r="BN18" s="199">
        <f t="shared" si="27"/>
        <v>0</v>
      </c>
      <c r="BO18" s="199">
        <f t="shared" si="28"/>
        <v>0</v>
      </c>
      <c r="BP18" s="199">
        <f t="shared" si="29"/>
        <v>0</v>
      </c>
      <c r="BQ18" s="199">
        <f t="shared" si="30"/>
        <v>0</v>
      </c>
      <c r="BR18" s="199">
        <f t="shared" si="31"/>
        <v>0</v>
      </c>
      <c r="BS18" s="199">
        <f t="shared" si="32"/>
        <v>0</v>
      </c>
      <c r="BT18" s="199">
        <f t="shared" si="33"/>
        <v>0</v>
      </c>
      <c r="BU18" s="199">
        <f t="shared" si="34"/>
        <v>0</v>
      </c>
      <c r="BV18" s="199">
        <f t="shared" si="35"/>
        <v>0</v>
      </c>
    </row>
    <row r="19" spans="1:74">
      <c r="A19" s="189">
        <v>19</v>
      </c>
      <c r="B19" s="173"/>
      <c r="C19" s="170"/>
      <c r="D19" s="171"/>
      <c r="E19" s="306"/>
      <c r="F19" s="170"/>
      <c r="G19" s="174"/>
      <c r="H19" s="207"/>
      <c r="I19" s="197"/>
      <c r="J19" s="197"/>
      <c r="K19" s="197"/>
      <c r="L19" s="197"/>
      <c r="M19" s="197"/>
      <c r="N19" s="197"/>
      <c r="O19" s="197"/>
      <c r="P19" s="197"/>
      <c r="Q19" s="201">
        <f t="shared" si="3"/>
        <v>0</v>
      </c>
      <c r="R19" s="208">
        <f t="shared" si="4"/>
        <v>0</v>
      </c>
      <c r="S19" s="207"/>
      <c r="T19" s="197"/>
      <c r="U19" s="197"/>
      <c r="V19" s="197"/>
      <c r="W19" s="197"/>
      <c r="X19" s="197"/>
      <c r="Y19" s="197"/>
      <c r="Z19" s="197"/>
      <c r="AA19" s="197"/>
      <c r="AB19" s="201">
        <f t="shared" si="5"/>
        <v>0</v>
      </c>
      <c r="AC19" s="208">
        <f t="shared" si="6"/>
        <v>0</v>
      </c>
      <c r="AD19" s="207"/>
      <c r="AE19" s="197"/>
      <c r="AF19" s="197"/>
      <c r="AG19" s="197"/>
      <c r="AH19" s="197"/>
      <c r="AI19" s="197"/>
      <c r="AJ19" s="197"/>
      <c r="AK19" s="197"/>
      <c r="AL19" s="197"/>
      <c r="AM19" s="201">
        <f t="shared" si="7"/>
        <v>0</v>
      </c>
      <c r="AN19" s="208">
        <f t="shared" si="8"/>
        <v>0</v>
      </c>
      <c r="AO19" s="15"/>
      <c r="AP19" s="185" t="s">
        <v>17</v>
      </c>
      <c r="AQ19" s="186">
        <v>0.89</v>
      </c>
      <c r="AT19" s="199">
        <f t="shared" si="9"/>
        <v>0</v>
      </c>
      <c r="AU19" s="199">
        <f t="shared" si="10"/>
        <v>0</v>
      </c>
      <c r="AV19" s="199">
        <f t="shared" si="11"/>
        <v>0</v>
      </c>
      <c r="AW19" s="199">
        <f t="shared" si="12"/>
        <v>0</v>
      </c>
      <c r="AX19" s="199">
        <f t="shared" si="13"/>
        <v>0</v>
      </c>
      <c r="AY19" s="199">
        <f t="shared" si="14"/>
        <v>0</v>
      </c>
      <c r="AZ19" s="199">
        <f t="shared" si="15"/>
        <v>0</v>
      </c>
      <c r="BA19" s="199">
        <f t="shared" si="16"/>
        <v>0</v>
      </c>
      <c r="BB19" s="199">
        <f t="shared" si="17"/>
        <v>0</v>
      </c>
      <c r="BD19" s="199">
        <f t="shared" si="18"/>
        <v>0</v>
      </c>
      <c r="BE19" s="199">
        <f t="shared" si="19"/>
        <v>0</v>
      </c>
      <c r="BF19" s="199">
        <f t="shared" si="20"/>
        <v>0</v>
      </c>
      <c r="BG19" s="199">
        <f t="shared" si="21"/>
        <v>0</v>
      </c>
      <c r="BH19" s="199">
        <f t="shared" si="22"/>
        <v>0</v>
      </c>
      <c r="BI19" s="199">
        <f t="shared" si="23"/>
        <v>0</v>
      </c>
      <c r="BJ19" s="199">
        <f t="shared" si="24"/>
        <v>0</v>
      </c>
      <c r="BK19" s="199">
        <f t="shared" si="25"/>
        <v>0</v>
      </c>
      <c r="BL19" s="199">
        <f t="shared" si="26"/>
        <v>0</v>
      </c>
      <c r="BN19" s="199">
        <f t="shared" si="27"/>
        <v>0</v>
      </c>
      <c r="BO19" s="199">
        <f t="shared" si="28"/>
        <v>0</v>
      </c>
      <c r="BP19" s="199">
        <f t="shared" si="29"/>
        <v>0</v>
      </c>
      <c r="BQ19" s="199">
        <f t="shared" si="30"/>
        <v>0</v>
      </c>
      <c r="BR19" s="199">
        <f t="shared" si="31"/>
        <v>0</v>
      </c>
      <c r="BS19" s="199">
        <f t="shared" si="32"/>
        <v>0</v>
      </c>
      <c r="BT19" s="199">
        <f t="shared" si="33"/>
        <v>0</v>
      </c>
      <c r="BU19" s="199">
        <f t="shared" si="34"/>
        <v>0</v>
      </c>
      <c r="BV19" s="199">
        <f t="shared" si="35"/>
        <v>0</v>
      </c>
    </row>
    <row r="20" spans="1:74">
      <c r="A20" s="189">
        <v>20</v>
      </c>
      <c r="B20" s="173"/>
      <c r="C20" s="170"/>
      <c r="D20" s="171"/>
      <c r="E20" s="306"/>
      <c r="F20" s="170"/>
      <c r="G20" s="174"/>
      <c r="H20" s="207"/>
      <c r="I20" s="197"/>
      <c r="J20" s="197"/>
      <c r="K20" s="197"/>
      <c r="L20" s="197"/>
      <c r="M20" s="197"/>
      <c r="N20" s="197"/>
      <c r="O20" s="197"/>
      <c r="P20" s="197"/>
      <c r="Q20" s="201">
        <f t="shared" si="3"/>
        <v>0</v>
      </c>
      <c r="R20" s="208">
        <f t="shared" si="4"/>
        <v>0</v>
      </c>
      <c r="S20" s="207"/>
      <c r="T20" s="197"/>
      <c r="U20" s="197"/>
      <c r="V20" s="197"/>
      <c r="W20" s="197"/>
      <c r="X20" s="197"/>
      <c r="Y20" s="197"/>
      <c r="Z20" s="197"/>
      <c r="AA20" s="197"/>
      <c r="AB20" s="201">
        <f t="shared" si="5"/>
        <v>0</v>
      </c>
      <c r="AC20" s="208">
        <f t="shared" si="6"/>
        <v>0</v>
      </c>
      <c r="AD20" s="207"/>
      <c r="AE20" s="197"/>
      <c r="AF20" s="197"/>
      <c r="AG20" s="197"/>
      <c r="AH20" s="197"/>
      <c r="AI20" s="197"/>
      <c r="AJ20" s="197"/>
      <c r="AK20" s="197"/>
      <c r="AL20" s="197"/>
      <c r="AM20" s="201">
        <f t="shared" si="7"/>
        <v>0</v>
      </c>
      <c r="AN20" s="208">
        <f t="shared" si="8"/>
        <v>0</v>
      </c>
      <c r="AO20" s="15"/>
      <c r="AP20" s="185" t="s">
        <v>20</v>
      </c>
      <c r="AQ20" s="186">
        <v>0.89</v>
      </c>
      <c r="AT20" s="199">
        <f t="shared" si="9"/>
        <v>0</v>
      </c>
      <c r="AU20" s="199">
        <f t="shared" si="10"/>
        <v>0</v>
      </c>
      <c r="AV20" s="199">
        <f t="shared" si="11"/>
        <v>0</v>
      </c>
      <c r="AW20" s="199">
        <f t="shared" si="12"/>
        <v>0</v>
      </c>
      <c r="AX20" s="199">
        <f t="shared" si="13"/>
        <v>0</v>
      </c>
      <c r="AY20" s="199">
        <f t="shared" si="14"/>
        <v>0</v>
      </c>
      <c r="AZ20" s="199">
        <f t="shared" si="15"/>
        <v>0</v>
      </c>
      <c r="BA20" s="199">
        <f t="shared" si="16"/>
        <v>0</v>
      </c>
      <c r="BB20" s="199">
        <f t="shared" si="17"/>
        <v>0</v>
      </c>
      <c r="BD20" s="199">
        <f t="shared" si="18"/>
        <v>0</v>
      </c>
      <c r="BE20" s="199">
        <f t="shared" si="19"/>
        <v>0</v>
      </c>
      <c r="BF20" s="199">
        <f t="shared" si="20"/>
        <v>0</v>
      </c>
      <c r="BG20" s="199">
        <f t="shared" si="21"/>
        <v>0</v>
      </c>
      <c r="BH20" s="199">
        <f t="shared" si="22"/>
        <v>0</v>
      </c>
      <c r="BI20" s="199">
        <f t="shared" si="23"/>
        <v>0</v>
      </c>
      <c r="BJ20" s="199">
        <f t="shared" si="24"/>
        <v>0</v>
      </c>
      <c r="BK20" s="199">
        <f t="shared" si="25"/>
        <v>0</v>
      </c>
      <c r="BL20" s="199">
        <f t="shared" si="26"/>
        <v>0</v>
      </c>
      <c r="BN20" s="199">
        <f t="shared" si="27"/>
        <v>0</v>
      </c>
      <c r="BO20" s="199">
        <f t="shared" si="28"/>
        <v>0</v>
      </c>
      <c r="BP20" s="199">
        <f t="shared" si="29"/>
        <v>0</v>
      </c>
      <c r="BQ20" s="199">
        <f t="shared" si="30"/>
        <v>0</v>
      </c>
      <c r="BR20" s="199">
        <f t="shared" si="31"/>
        <v>0</v>
      </c>
      <c r="BS20" s="199">
        <f t="shared" si="32"/>
        <v>0</v>
      </c>
      <c r="BT20" s="199">
        <f t="shared" si="33"/>
        <v>0</v>
      </c>
      <c r="BU20" s="199">
        <f t="shared" si="34"/>
        <v>0</v>
      </c>
      <c r="BV20" s="199">
        <f t="shared" si="35"/>
        <v>0</v>
      </c>
    </row>
    <row r="21" spans="1:74">
      <c r="A21" s="189">
        <v>21</v>
      </c>
      <c r="B21" s="173"/>
      <c r="C21" s="175"/>
      <c r="D21" s="171"/>
      <c r="E21" s="306"/>
      <c r="F21" s="170"/>
      <c r="G21" s="174"/>
      <c r="H21" s="207"/>
      <c r="I21" s="197"/>
      <c r="J21" s="197"/>
      <c r="K21" s="197"/>
      <c r="L21" s="197"/>
      <c r="M21" s="197"/>
      <c r="N21" s="197"/>
      <c r="O21" s="197"/>
      <c r="P21" s="197"/>
      <c r="Q21" s="201">
        <f t="shared" si="3"/>
        <v>0</v>
      </c>
      <c r="R21" s="208">
        <f t="shared" si="4"/>
        <v>0</v>
      </c>
      <c r="S21" s="207"/>
      <c r="T21" s="197"/>
      <c r="U21" s="197"/>
      <c r="V21" s="197"/>
      <c r="W21" s="197"/>
      <c r="X21" s="197"/>
      <c r="Y21" s="197"/>
      <c r="Z21" s="197"/>
      <c r="AA21" s="197"/>
      <c r="AB21" s="201">
        <f t="shared" si="5"/>
        <v>0</v>
      </c>
      <c r="AC21" s="208">
        <f t="shared" si="6"/>
        <v>0</v>
      </c>
      <c r="AD21" s="207"/>
      <c r="AE21" s="197"/>
      <c r="AF21" s="197"/>
      <c r="AG21" s="197"/>
      <c r="AH21" s="197"/>
      <c r="AI21" s="197"/>
      <c r="AJ21" s="197"/>
      <c r="AK21" s="197"/>
      <c r="AL21" s="197"/>
      <c r="AM21" s="201">
        <f t="shared" si="7"/>
        <v>0</v>
      </c>
      <c r="AN21" s="208">
        <f t="shared" si="8"/>
        <v>0</v>
      </c>
      <c r="AO21" s="15"/>
      <c r="AP21" s="185" t="s">
        <v>55</v>
      </c>
      <c r="AQ21" s="186">
        <v>0.89</v>
      </c>
      <c r="AT21" s="199">
        <f t="shared" si="9"/>
        <v>0</v>
      </c>
      <c r="AU21" s="199">
        <f t="shared" si="10"/>
        <v>0</v>
      </c>
      <c r="AV21" s="199">
        <f t="shared" si="11"/>
        <v>0</v>
      </c>
      <c r="AW21" s="199">
        <f t="shared" si="12"/>
        <v>0</v>
      </c>
      <c r="AX21" s="199">
        <f t="shared" si="13"/>
        <v>0</v>
      </c>
      <c r="AY21" s="199">
        <f t="shared" si="14"/>
        <v>0</v>
      </c>
      <c r="AZ21" s="199">
        <f t="shared" si="15"/>
        <v>0</v>
      </c>
      <c r="BA21" s="199">
        <f t="shared" si="16"/>
        <v>0</v>
      </c>
      <c r="BB21" s="199">
        <f t="shared" si="17"/>
        <v>0</v>
      </c>
      <c r="BD21" s="199">
        <f t="shared" si="18"/>
        <v>0</v>
      </c>
      <c r="BE21" s="199">
        <f t="shared" si="19"/>
        <v>0</v>
      </c>
      <c r="BF21" s="199">
        <f t="shared" si="20"/>
        <v>0</v>
      </c>
      <c r="BG21" s="199">
        <f t="shared" si="21"/>
        <v>0</v>
      </c>
      <c r="BH21" s="199">
        <f t="shared" si="22"/>
        <v>0</v>
      </c>
      <c r="BI21" s="199">
        <f t="shared" si="23"/>
        <v>0</v>
      </c>
      <c r="BJ21" s="199">
        <f t="shared" si="24"/>
        <v>0</v>
      </c>
      <c r="BK21" s="199">
        <f t="shared" si="25"/>
        <v>0</v>
      </c>
      <c r="BL21" s="199">
        <f t="shared" si="26"/>
        <v>0</v>
      </c>
      <c r="BN21" s="199">
        <f t="shared" si="27"/>
        <v>0</v>
      </c>
      <c r="BO21" s="199">
        <f t="shared" si="28"/>
        <v>0</v>
      </c>
      <c r="BP21" s="199">
        <f t="shared" si="29"/>
        <v>0</v>
      </c>
      <c r="BQ21" s="199">
        <f t="shared" si="30"/>
        <v>0</v>
      </c>
      <c r="BR21" s="199">
        <f t="shared" si="31"/>
        <v>0</v>
      </c>
      <c r="BS21" s="199">
        <f t="shared" si="32"/>
        <v>0</v>
      </c>
      <c r="BT21" s="199">
        <f t="shared" si="33"/>
        <v>0</v>
      </c>
      <c r="BU21" s="199">
        <f t="shared" si="34"/>
        <v>0</v>
      </c>
      <c r="BV21" s="199">
        <f t="shared" si="35"/>
        <v>0</v>
      </c>
    </row>
    <row r="22" spans="1:74">
      <c r="A22" s="189">
        <v>22</v>
      </c>
      <c r="B22" s="173"/>
      <c r="C22" s="170"/>
      <c r="D22" s="171"/>
      <c r="E22" s="306"/>
      <c r="F22" s="170"/>
      <c r="G22" s="174"/>
      <c r="H22" s="207"/>
      <c r="I22" s="197"/>
      <c r="J22" s="197"/>
      <c r="K22" s="197"/>
      <c r="L22" s="197"/>
      <c r="M22" s="197"/>
      <c r="N22" s="197"/>
      <c r="O22" s="197"/>
      <c r="P22" s="197"/>
      <c r="Q22" s="201">
        <f t="shared" si="3"/>
        <v>0</v>
      </c>
      <c r="R22" s="208">
        <f t="shared" si="4"/>
        <v>0</v>
      </c>
      <c r="S22" s="207"/>
      <c r="T22" s="197"/>
      <c r="U22" s="197"/>
      <c r="V22" s="197"/>
      <c r="W22" s="197"/>
      <c r="X22" s="197"/>
      <c r="Y22" s="197"/>
      <c r="Z22" s="197"/>
      <c r="AA22" s="197"/>
      <c r="AB22" s="201">
        <f t="shared" si="5"/>
        <v>0</v>
      </c>
      <c r="AC22" s="208">
        <f t="shared" si="6"/>
        <v>0</v>
      </c>
      <c r="AD22" s="207"/>
      <c r="AE22" s="197"/>
      <c r="AF22" s="197"/>
      <c r="AG22" s="197"/>
      <c r="AH22" s="197"/>
      <c r="AI22" s="197"/>
      <c r="AJ22" s="197"/>
      <c r="AK22" s="197"/>
      <c r="AL22" s="197"/>
      <c r="AM22" s="201">
        <f t="shared" si="7"/>
        <v>0</v>
      </c>
      <c r="AN22" s="208">
        <f t="shared" si="8"/>
        <v>0</v>
      </c>
      <c r="AO22" s="15"/>
      <c r="AP22" s="185" t="s">
        <v>23</v>
      </c>
      <c r="AQ22" s="186">
        <v>0.92</v>
      </c>
      <c r="AT22" s="199">
        <f t="shared" si="9"/>
        <v>0</v>
      </c>
      <c r="AU22" s="199">
        <f t="shared" si="10"/>
        <v>0</v>
      </c>
      <c r="AV22" s="199">
        <f t="shared" si="11"/>
        <v>0</v>
      </c>
      <c r="AW22" s="199">
        <f t="shared" si="12"/>
        <v>0</v>
      </c>
      <c r="AX22" s="199">
        <f t="shared" si="13"/>
        <v>0</v>
      </c>
      <c r="AY22" s="199">
        <f t="shared" si="14"/>
        <v>0</v>
      </c>
      <c r="AZ22" s="199">
        <f t="shared" si="15"/>
        <v>0</v>
      </c>
      <c r="BA22" s="199">
        <f t="shared" si="16"/>
        <v>0</v>
      </c>
      <c r="BB22" s="199">
        <f t="shared" si="17"/>
        <v>0</v>
      </c>
      <c r="BD22" s="199">
        <f t="shared" si="18"/>
        <v>0</v>
      </c>
      <c r="BE22" s="199">
        <f t="shared" si="19"/>
        <v>0</v>
      </c>
      <c r="BF22" s="199">
        <f t="shared" si="20"/>
        <v>0</v>
      </c>
      <c r="BG22" s="199">
        <f t="shared" si="21"/>
        <v>0</v>
      </c>
      <c r="BH22" s="199">
        <f t="shared" si="22"/>
        <v>0</v>
      </c>
      <c r="BI22" s="199">
        <f t="shared" si="23"/>
        <v>0</v>
      </c>
      <c r="BJ22" s="199">
        <f t="shared" si="24"/>
        <v>0</v>
      </c>
      <c r="BK22" s="199">
        <f t="shared" si="25"/>
        <v>0</v>
      </c>
      <c r="BL22" s="199">
        <f t="shared" si="26"/>
        <v>0</v>
      </c>
      <c r="BN22" s="199">
        <f t="shared" si="27"/>
        <v>0</v>
      </c>
      <c r="BO22" s="199">
        <f t="shared" si="28"/>
        <v>0</v>
      </c>
      <c r="BP22" s="199">
        <f t="shared" si="29"/>
        <v>0</v>
      </c>
      <c r="BQ22" s="199">
        <f t="shared" si="30"/>
        <v>0</v>
      </c>
      <c r="BR22" s="199">
        <f t="shared" si="31"/>
        <v>0</v>
      </c>
      <c r="BS22" s="199">
        <f t="shared" si="32"/>
        <v>0</v>
      </c>
      <c r="BT22" s="199">
        <f t="shared" si="33"/>
        <v>0</v>
      </c>
      <c r="BU22" s="199">
        <f t="shared" si="34"/>
        <v>0</v>
      </c>
      <c r="BV22" s="199">
        <f t="shared" si="35"/>
        <v>0</v>
      </c>
    </row>
    <row r="23" spans="1:74">
      <c r="A23" s="189">
        <v>23</v>
      </c>
      <c r="B23" s="173"/>
      <c r="C23" s="170"/>
      <c r="D23" s="171"/>
      <c r="E23" s="306"/>
      <c r="F23" s="170"/>
      <c r="G23" s="174"/>
      <c r="H23" s="207"/>
      <c r="I23" s="197"/>
      <c r="J23" s="197"/>
      <c r="K23" s="197"/>
      <c r="L23" s="197"/>
      <c r="M23" s="197"/>
      <c r="N23" s="197"/>
      <c r="O23" s="197"/>
      <c r="P23" s="197"/>
      <c r="Q23" s="201">
        <f t="shared" si="3"/>
        <v>0</v>
      </c>
      <c r="R23" s="208">
        <f t="shared" si="4"/>
        <v>0</v>
      </c>
      <c r="S23" s="207"/>
      <c r="T23" s="197"/>
      <c r="U23" s="197"/>
      <c r="V23" s="197"/>
      <c r="W23" s="197"/>
      <c r="X23" s="197"/>
      <c r="Y23" s="197"/>
      <c r="Z23" s="197"/>
      <c r="AA23" s="197"/>
      <c r="AB23" s="201">
        <f t="shared" si="5"/>
        <v>0</v>
      </c>
      <c r="AC23" s="208">
        <f t="shared" si="6"/>
        <v>0</v>
      </c>
      <c r="AD23" s="207"/>
      <c r="AE23" s="197"/>
      <c r="AF23" s="197"/>
      <c r="AG23" s="197"/>
      <c r="AH23" s="197"/>
      <c r="AI23" s="197"/>
      <c r="AJ23" s="197"/>
      <c r="AK23" s="197"/>
      <c r="AL23" s="197"/>
      <c r="AM23" s="201">
        <f t="shared" si="7"/>
        <v>0</v>
      </c>
      <c r="AN23" s="208">
        <f t="shared" si="8"/>
        <v>0</v>
      </c>
      <c r="AO23" s="15"/>
      <c r="AP23" s="185" t="s">
        <v>24</v>
      </c>
      <c r="AQ23" s="186">
        <v>0.92</v>
      </c>
      <c r="AT23" s="199">
        <f t="shared" si="9"/>
        <v>0</v>
      </c>
      <c r="AU23" s="199">
        <f t="shared" si="10"/>
        <v>0</v>
      </c>
      <c r="AV23" s="199">
        <f t="shared" si="11"/>
        <v>0</v>
      </c>
      <c r="AW23" s="199">
        <f t="shared" si="12"/>
        <v>0</v>
      </c>
      <c r="AX23" s="199">
        <f t="shared" si="13"/>
        <v>0</v>
      </c>
      <c r="AY23" s="199">
        <f t="shared" si="14"/>
        <v>0</v>
      </c>
      <c r="AZ23" s="199">
        <f t="shared" si="15"/>
        <v>0</v>
      </c>
      <c r="BA23" s="199">
        <f t="shared" si="16"/>
        <v>0</v>
      </c>
      <c r="BB23" s="199">
        <f t="shared" si="17"/>
        <v>0</v>
      </c>
      <c r="BD23" s="199">
        <f t="shared" si="18"/>
        <v>0</v>
      </c>
      <c r="BE23" s="199">
        <f t="shared" si="19"/>
        <v>0</v>
      </c>
      <c r="BF23" s="199">
        <f t="shared" si="20"/>
        <v>0</v>
      </c>
      <c r="BG23" s="199">
        <f t="shared" si="21"/>
        <v>0</v>
      </c>
      <c r="BH23" s="199">
        <f t="shared" si="22"/>
        <v>0</v>
      </c>
      <c r="BI23" s="199">
        <f t="shared" si="23"/>
        <v>0</v>
      </c>
      <c r="BJ23" s="199">
        <f t="shared" si="24"/>
        <v>0</v>
      </c>
      <c r="BK23" s="199">
        <f t="shared" si="25"/>
        <v>0</v>
      </c>
      <c r="BL23" s="199">
        <f t="shared" si="26"/>
        <v>0</v>
      </c>
      <c r="BN23" s="199">
        <f t="shared" si="27"/>
        <v>0</v>
      </c>
      <c r="BO23" s="199">
        <f t="shared" si="28"/>
        <v>0</v>
      </c>
      <c r="BP23" s="199">
        <f t="shared" si="29"/>
        <v>0</v>
      </c>
      <c r="BQ23" s="199">
        <f t="shared" si="30"/>
        <v>0</v>
      </c>
      <c r="BR23" s="199">
        <f t="shared" si="31"/>
        <v>0</v>
      </c>
      <c r="BS23" s="199">
        <f t="shared" si="32"/>
        <v>0</v>
      </c>
      <c r="BT23" s="199">
        <f t="shared" si="33"/>
        <v>0</v>
      </c>
      <c r="BU23" s="199">
        <f t="shared" si="34"/>
        <v>0</v>
      </c>
      <c r="BV23" s="199">
        <f t="shared" si="35"/>
        <v>0</v>
      </c>
    </row>
    <row r="24" spans="1:74">
      <c r="A24" s="189">
        <v>24</v>
      </c>
      <c r="B24" s="173"/>
      <c r="C24" s="170"/>
      <c r="D24" s="171"/>
      <c r="E24" s="306"/>
      <c r="F24" s="170"/>
      <c r="G24" s="174"/>
      <c r="H24" s="207"/>
      <c r="I24" s="197"/>
      <c r="J24" s="197"/>
      <c r="K24" s="197"/>
      <c r="L24" s="197"/>
      <c r="M24" s="197"/>
      <c r="N24" s="197"/>
      <c r="O24" s="197"/>
      <c r="P24" s="197"/>
      <c r="Q24" s="201">
        <f t="shared" si="3"/>
        <v>0</v>
      </c>
      <c r="R24" s="208">
        <f t="shared" si="4"/>
        <v>0</v>
      </c>
      <c r="S24" s="207"/>
      <c r="T24" s="197"/>
      <c r="U24" s="197"/>
      <c r="V24" s="197"/>
      <c r="W24" s="197"/>
      <c r="X24" s="197"/>
      <c r="Y24" s="197"/>
      <c r="Z24" s="197"/>
      <c r="AA24" s="197"/>
      <c r="AB24" s="201">
        <f t="shared" si="5"/>
        <v>0</v>
      </c>
      <c r="AC24" s="208">
        <f t="shared" si="6"/>
        <v>0</v>
      </c>
      <c r="AD24" s="207"/>
      <c r="AE24" s="197"/>
      <c r="AF24" s="197"/>
      <c r="AG24" s="197"/>
      <c r="AH24" s="197"/>
      <c r="AI24" s="197"/>
      <c r="AJ24" s="197"/>
      <c r="AK24" s="197"/>
      <c r="AL24" s="197"/>
      <c r="AM24" s="201">
        <f t="shared" si="7"/>
        <v>0</v>
      </c>
      <c r="AN24" s="208">
        <f t="shared" si="8"/>
        <v>0</v>
      </c>
      <c r="AO24" s="15"/>
      <c r="AP24" s="185" t="s">
        <v>19</v>
      </c>
      <c r="AQ24" s="186">
        <v>0.87</v>
      </c>
      <c r="AT24" s="199">
        <f t="shared" si="9"/>
        <v>0</v>
      </c>
      <c r="AU24" s="199">
        <f t="shared" si="10"/>
        <v>0</v>
      </c>
      <c r="AV24" s="199">
        <f t="shared" si="11"/>
        <v>0</v>
      </c>
      <c r="AW24" s="199">
        <f t="shared" si="12"/>
        <v>0</v>
      </c>
      <c r="AX24" s="199">
        <f t="shared" si="13"/>
        <v>0</v>
      </c>
      <c r="AY24" s="199">
        <f t="shared" si="14"/>
        <v>0</v>
      </c>
      <c r="AZ24" s="199">
        <f t="shared" si="15"/>
        <v>0</v>
      </c>
      <c r="BA24" s="199">
        <f t="shared" si="16"/>
        <v>0</v>
      </c>
      <c r="BB24" s="199">
        <f t="shared" si="17"/>
        <v>0</v>
      </c>
      <c r="BD24" s="199">
        <f t="shared" si="18"/>
        <v>0</v>
      </c>
      <c r="BE24" s="199">
        <f t="shared" si="19"/>
        <v>0</v>
      </c>
      <c r="BF24" s="199">
        <f t="shared" si="20"/>
        <v>0</v>
      </c>
      <c r="BG24" s="199">
        <f t="shared" si="21"/>
        <v>0</v>
      </c>
      <c r="BH24" s="199">
        <f t="shared" si="22"/>
        <v>0</v>
      </c>
      <c r="BI24" s="199">
        <f t="shared" si="23"/>
        <v>0</v>
      </c>
      <c r="BJ24" s="199">
        <f t="shared" si="24"/>
        <v>0</v>
      </c>
      <c r="BK24" s="199">
        <f t="shared" si="25"/>
        <v>0</v>
      </c>
      <c r="BL24" s="199">
        <f t="shared" si="26"/>
        <v>0</v>
      </c>
      <c r="BN24" s="199">
        <f t="shared" si="27"/>
        <v>0</v>
      </c>
      <c r="BO24" s="199">
        <f t="shared" si="28"/>
        <v>0</v>
      </c>
      <c r="BP24" s="199">
        <f t="shared" si="29"/>
        <v>0</v>
      </c>
      <c r="BQ24" s="199">
        <f t="shared" si="30"/>
        <v>0</v>
      </c>
      <c r="BR24" s="199">
        <f t="shared" si="31"/>
        <v>0</v>
      </c>
      <c r="BS24" s="199">
        <f t="shared" si="32"/>
        <v>0</v>
      </c>
      <c r="BT24" s="199">
        <f t="shared" si="33"/>
        <v>0</v>
      </c>
      <c r="BU24" s="199">
        <f t="shared" si="34"/>
        <v>0</v>
      </c>
      <c r="BV24" s="199">
        <f t="shared" si="35"/>
        <v>0</v>
      </c>
    </row>
    <row r="25" spans="1:74">
      <c r="A25" s="189">
        <v>25</v>
      </c>
      <c r="B25" s="173"/>
      <c r="C25" s="170"/>
      <c r="D25" s="171"/>
      <c r="E25" s="306"/>
      <c r="F25" s="170"/>
      <c r="G25" s="174"/>
      <c r="H25" s="207"/>
      <c r="I25" s="197"/>
      <c r="J25" s="197"/>
      <c r="K25" s="197"/>
      <c r="L25" s="197"/>
      <c r="M25" s="197"/>
      <c r="N25" s="197"/>
      <c r="O25" s="197"/>
      <c r="P25" s="197"/>
      <c r="Q25" s="201">
        <f t="shared" si="3"/>
        <v>0</v>
      </c>
      <c r="R25" s="208">
        <f t="shared" si="4"/>
        <v>0</v>
      </c>
      <c r="S25" s="207"/>
      <c r="T25" s="197"/>
      <c r="U25" s="197"/>
      <c r="V25" s="197"/>
      <c r="W25" s="197"/>
      <c r="X25" s="197"/>
      <c r="Y25" s="197"/>
      <c r="Z25" s="197"/>
      <c r="AA25" s="197"/>
      <c r="AB25" s="201">
        <f t="shared" si="5"/>
        <v>0</v>
      </c>
      <c r="AC25" s="208">
        <f t="shared" si="6"/>
        <v>0</v>
      </c>
      <c r="AD25" s="207"/>
      <c r="AE25" s="197"/>
      <c r="AF25" s="197"/>
      <c r="AG25" s="197"/>
      <c r="AH25" s="197"/>
      <c r="AI25" s="197"/>
      <c r="AJ25" s="197"/>
      <c r="AK25" s="197"/>
      <c r="AL25" s="197"/>
      <c r="AM25" s="201">
        <f t="shared" si="7"/>
        <v>0</v>
      </c>
      <c r="AN25" s="208">
        <f t="shared" si="8"/>
        <v>0</v>
      </c>
      <c r="AO25" s="15"/>
      <c r="AP25" s="185" t="s">
        <v>21</v>
      </c>
      <c r="AQ25" s="186">
        <v>0.89</v>
      </c>
      <c r="AT25" s="199">
        <f t="shared" si="9"/>
        <v>0</v>
      </c>
      <c r="AU25" s="199">
        <f t="shared" si="10"/>
        <v>0</v>
      </c>
      <c r="AV25" s="199">
        <f t="shared" si="11"/>
        <v>0</v>
      </c>
      <c r="AW25" s="199">
        <f t="shared" si="12"/>
        <v>0</v>
      </c>
      <c r="AX25" s="199">
        <f t="shared" si="13"/>
        <v>0</v>
      </c>
      <c r="AY25" s="199">
        <f t="shared" si="14"/>
        <v>0</v>
      </c>
      <c r="AZ25" s="199">
        <f t="shared" si="15"/>
        <v>0</v>
      </c>
      <c r="BA25" s="199">
        <f t="shared" si="16"/>
        <v>0</v>
      </c>
      <c r="BB25" s="199">
        <f t="shared" si="17"/>
        <v>0</v>
      </c>
      <c r="BD25" s="199">
        <f t="shared" si="18"/>
        <v>0</v>
      </c>
      <c r="BE25" s="199">
        <f t="shared" si="19"/>
        <v>0</v>
      </c>
      <c r="BF25" s="199">
        <f t="shared" si="20"/>
        <v>0</v>
      </c>
      <c r="BG25" s="199">
        <f t="shared" si="21"/>
        <v>0</v>
      </c>
      <c r="BH25" s="199">
        <f t="shared" si="22"/>
        <v>0</v>
      </c>
      <c r="BI25" s="199">
        <f t="shared" si="23"/>
        <v>0</v>
      </c>
      <c r="BJ25" s="199">
        <f t="shared" si="24"/>
        <v>0</v>
      </c>
      <c r="BK25" s="199">
        <f t="shared" si="25"/>
        <v>0</v>
      </c>
      <c r="BL25" s="199">
        <f t="shared" si="26"/>
        <v>0</v>
      </c>
      <c r="BN25" s="199">
        <f t="shared" si="27"/>
        <v>0</v>
      </c>
      <c r="BO25" s="199">
        <f t="shared" si="28"/>
        <v>0</v>
      </c>
      <c r="BP25" s="199">
        <f t="shared" si="29"/>
        <v>0</v>
      </c>
      <c r="BQ25" s="199">
        <f t="shared" si="30"/>
        <v>0</v>
      </c>
      <c r="BR25" s="199">
        <f t="shared" si="31"/>
        <v>0</v>
      </c>
      <c r="BS25" s="199">
        <f t="shared" si="32"/>
        <v>0</v>
      </c>
      <c r="BT25" s="199">
        <f t="shared" si="33"/>
        <v>0</v>
      </c>
      <c r="BU25" s="199">
        <f t="shared" si="34"/>
        <v>0</v>
      </c>
      <c r="BV25" s="199">
        <f t="shared" si="35"/>
        <v>0</v>
      </c>
    </row>
    <row r="26" spans="1:74">
      <c r="A26" s="189">
        <v>26</v>
      </c>
      <c r="B26" s="173"/>
      <c r="C26" s="170"/>
      <c r="D26" s="171"/>
      <c r="E26" s="306"/>
      <c r="F26" s="170"/>
      <c r="G26" s="174"/>
      <c r="H26" s="207"/>
      <c r="I26" s="197"/>
      <c r="J26" s="197"/>
      <c r="K26" s="197"/>
      <c r="L26" s="197"/>
      <c r="M26" s="197"/>
      <c r="N26" s="197"/>
      <c r="O26" s="197"/>
      <c r="P26" s="197"/>
      <c r="Q26" s="201">
        <f t="shared" si="3"/>
        <v>0</v>
      </c>
      <c r="R26" s="208">
        <f t="shared" si="4"/>
        <v>0</v>
      </c>
      <c r="S26" s="207"/>
      <c r="T26" s="197"/>
      <c r="U26" s="197"/>
      <c r="V26" s="197"/>
      <c r="W26" s="197"/>
      <c r="X26" s="197"/>
      <c r="Y26" s="197"/>
      <c r="Z26" s="197"/>
      <c r="AA26" s="197"/>
      <c r="AB26" s="201">
        <f t="shared" si="5"/>
        <v>0</v>
      </c>
      <c r="AC26" s="208">
        <f t="shared" si="6"/>
        <v>0</v>
      </c>
      <c r="AD26" s="207"/>
      <c r="AE26" s="197"/>
      <c r="AF26" s="197"/>
      <c r="AG26" s="197"/>
      <c r="AH26" s="197"/>
      <c r="AI26" s="197"/>
      <c r="AJ26" s="197"/>
      <c r="AK26" s="197"/>
      <c r="AL26" s="197"/>
      <c r="AM26" s="201">
        <f t="shared" si="7"/>
        <v>0</v>
      </c>
      <c r="AN26" s="208">
        <f t="shared" si="8"/>
        <v>0</v>
      </c>
      <c r="AO26" s="15"/>
      <c r="AP26" s="185" t="s">
        <v>53</v>
      </c>
      <c r="AQ26" s="186">
        <v>0.96569999999999989</v>
      </c>
      <c r="AT26" s="199">
        <f t="shared" si="9"/>
        <v>0</v>
      </c>
      <c r="AU26" s="199">
        <f t="shared" si="10"/>
        <v>0</v>
      </c>
      <c r="AV26" s="199">
        <f t="shared" si="11"/>
        <v>0</v>
      </c>
      <c r="AW26" s="199">
        <f t="shared" si="12"/>
        <v>0</v>
      </c>
      <c r="AX26" s="199">
        <f t="shared" si="13"/>
        <v>0</v>
      </c>
      <c r="AY26" s="199">
        <f t="shared" si="14"/>
        <v>0</v>
      </c>
      <c r="AZ26" s="199">
        <f t="shared" si="15"/>
        <v>0</v>
      </c>
      <c r="BA26" s="199">
        <f t="shared" si="16"/>
        <v>0</v>
      </c>
      <c r="BB26" s="199">
        <f t="shared" si="17"/>
        <v>0</v>
      </c>
      <c r="BD26" s="199">
        <f t="shared" si="18"/>
        <v>0</v>
      </c>
      <c r="BE26" s="199">
        <f t="shared" si="19"/>
        <v>0</v>
      </c>
      <c r="BF26" s="199">
        <f t="shared" si="20"/>
        <v>0</v>
      </c>
      <c r="BG26" s="199">
        <f t="shared" si="21"/>
        <v>0</v>
      </c>
      <c r="BH26" s="199">
        <f t="shared" si="22"/>
        <v>0</v>
      </c>
      <c r="BI26" s="199">
        <f t="shared" si="23"/>
        <v>0</v>
      </c>
      <c r="BJ26" s="199">
        <f t="shared" si="24"/>
        <v>0</v>
      </c>
      <c r="BK26" s="199">
        <f t="shared" si="25"/>
        <v>0</v>
      </c>
      <c r="BL26" s="199">
        <f t="shared" si="26"/>
        <v>0</v>
      </c>
      <c r="BN26" s="199">
        <f t="shared" si="27"/>
        <v>0</v>
      </c>
      <c r="BO26" s="199">
        <f t="shared" si="28"/>
        <v>0</v>
      </c>
      <c r="BP26" s="199">
        <f t="shared" si="29"/>
        <v>0</v>
      </c>
      <c r="BQ26" s="199">
        <f t="shared" si="30"/>
        <v>0</v>
      </c>
      <c r="BR26" s="199">
        <f t="shared" si="31"/>
        <v>0</v>
      </c>
      <c r="BS26" s="199">
        <f t="shared" si="32"/>
        <v>0</v>
      </c>
      <c r="BT26" s="199">
        <f t="shared" si="33"/>
        <v>0</v>
      </c>
      <c r="BU26" s="199">
        <f t="shared" si="34"/>
        <v>0</v>
      </c>
      <c r="BV26" s="199">
        <f t="shared" si="35"/>
        <v>0</v>
      </c>
    </row>
    <row r="27" spans="1:74">
      <c r="A27" s="189">
        <v>27</v>
      </c>
      <c r="B27" s="173"/>
      <c r="C27" s="170"/>
      <c r="D27" s="171"/>
      <c r="E27" s="306"/>
      <c r="F27" s="170"/>
      <c r="G27" s="174"/>
      <c r="H27" s="207"/>
      <c r="I27" s="197"/>
      <c r="J27" s="197"/>
      <c r="K27" s="197"/>
      <c r="L27" s="197"/>
      <c r="M27" s="197"/>
      <c r="N27" s="197"/>
      <c r="O27" s="197"/>
      <c r="P27" s="197"/>
      <c r="Q27" s="201">
        <f t="shared" si="3"/>
        <v>0</v>
      </c>
      <c r="R27" s="208">
        <f t="shared" si="4"/>
        <v>0</v>
      </c>
      <c r="S27" s="207"/>
      <c r="T27" s="197"/>
      <c r="U27" s="197"/>
      <c r="V27" s="197"/>
      <c r="W27" s="197"/>
      <c r="X27" s="197"/>
      <c r="Y27" s="197"/>
      <c r="Z27" s="197"/>
      <c r="AA27" s="197"/>
      <c r="AB27" s="201">
        <f t="shared" si="5"/>
        <v>0</v>
      </c>
      <c r="AC27" s="208">
        <f t="shared" si="6"/>
        <v>0</v>
      </c>
      <c r="AD27" s="207"/>
      <c r="AE27" s="197"/>
      <c r="AF27" s="197"/>
      <c r="AG27" s="197"/>
      <c r="AH27" s="197"/>
      <c r="AI27" s="197"/>
      <c r="AJ27" s="197"/>
      <c r="AK27" s="197"/>
      <c r="AL27" s="197"/>
      <c r="AM27" s="201">
        <f t="shared" si="7"/>
        <v>0</v>
      </c>
      <c r="AN27" s="208">
        <f t="shared" si="8"/>
        <v>0</v>
      </c>
      <c r="AP27" s="185" t="s">
        <v>27</v>
      </c>
      <c r="AQ27" s="186">
        <v>0.85</v>
      </c>
      <c r="AT27" s="199">
        <f t="shared" si="9"/>
        <v>0</v>
      </c>
      <c r="AU27" s="199">
        <f t="shared" si="10"/>
        <v>0</v>
      </c>
      <c r="AV27" s="199">
        <f t="shared" si="11"/>
        <v>0</v>
      </c>
      <c r="AW27" s="199">
        <f t="shared" si="12"/>
        <v>0</v>
      </c>
      <c r="AX27" s="199">
        <f t="shared" si="13"/>
        <v>0</v>
      </c>
      <c r="AY27" s="199">
        <f t="shared" si="14"/>
        <v>0</v>
      </c>
      <c r="AZ27" s="199">
        <f t="shared" si="15"/>
        <v>0</v>
      </c>
      <c r="BA27" s="199">
        <f t="shared" si="16"/>
        <v>0</v>
      </c>
      <c r="BB27" s="199">
        <f t="shared" si="17"/>
        <v>0</v>
      </c>
      <c r="BD27" s="199">
        <f t="shared" si="18"/>
        <v>0</v>
      </c>
      <c r="BE27" s="199">
        <f t="shared" si="19"/>
        <v>0</v>
      </c>
      <c r="BF27" s="199">
        <f t="shared" si="20"/>
        <v>0</v>
      </c>
      <c r="BG27" s="199">
        <f t="shared" si="21"/>
        <v>0</v>
      </c>
      <c r="BH27" s="199">
        <f t="shared" si="22"/>
        <v>0</v>
      </c>
      <c r="BI27" s="199">
        <f t="shared" si="23"/>
        <v>0</v>
      </c>
      <c r="BJ27" s="199">
        <f t="shared" si="24"/>
        <v>0</v>
      </c>
      <c r="BK27" s="199">
        <f t="shared" si="25"/>
        <v>0</v>
      </c>
      <c r="BL27" s="199">
        <f t="shared" si="26"/>
        <v>0</v>
      </c>
      <c r="BN27" s="199">
        <f t="shared" si="27"/>
        <v>0</v>
      </c>
      <c r="BO27" s="199">
        <f t="shared" si="28"/>
        <v>0</v>
      </c>
      <c r="BP27" s="199">
        <f t="shared" si="29"/>
        <v>0</v>
      </c>
      <c r="BQ27" s="199">
        <f t="shared" si="30"/>
        <v>0</v>
      </c>
      <c r="BR27" s="199">
        <f t="shared" si="31"/>
        <v>0</v>
      </c>
      <c r="BS27" s="199">
        <f t="shared" si="32"/>
        <v>0</v>
      </c>
      <c r="BT27" s="199">
        <f t="shared" si="33"/>
        <v>0</v>
      </c>
      <c r="BU27" s="199">
        <f t="shared" si="34"/>
        <v>0</v>
      </c>
      <c r="BV27" s="199">
        <f t="shared" si="35"/>
        <v>0</v>
      </c>
    </row>
    <row r="28" spans="1:74">
      <c r="A28" s="189">
        <v>28</v>
      </c>
      <c r="B28" s="173"/>
      <c r="C28" s="175"/>
      <c r="D28" s="171"/>
      <c r="E28" s="306"/>
      <c r="F28" s="170"/>
      <c r="G28" s="174"/>
      <c r="H28" s="207"/>
      <c r="I28" s="197"/>
      <c r="J28" s="197"/>
      <c r="K28" s="197"/>
      <c r="L28" s="197"/>
      <c r="M28" s="197"/>
      <c r="N28" s="197"/>
      <c r="O28" s="197"/>
      <c r="P28" s="197"/>
      <c r="Q28" s="201">
        <f t="shared" si="3"/>
        <v>0</v>
      </c>
      <c r="R28" s="208">
        <f t="shared" si="4"/>
        <v>0</v>
      </c>
      <c r="S28" s="207"/>
      <c r="T28" s="197"/>
      <c r="U28" s="197"/>
      <c r="V28" s="197"/>
      <c r="W28" s="197"/>
      <c r="X28" s="197"/>
      <c r="Y28" s="197"/>
      <c r="Z28" s="197"/>
      <c r="AA28" s="197"/>
      <c r="AB28" s="201">
        <f t="shared" si="5"/>
        <v>0</v>
      </c>
      <c r="AC28" s="208">
        <f t="shared" si="6"/>
        <v>0</v>
      </c>
      <c r="AD28" s="207"/>
      <c r="AE28" s="197"/>
      <c r="AF28" s="197"/>
      <c r="AG28" s="197"/>
      <c r="AH28" s="197"/>
      <c r="AI28" s="197"/>
      <c r="AJ28" s="197"/>
      <c r="AK28" s="197"/>
      <c r="AL28" s="197"/>
      <c r="AM28" s="201">
        <f t="shared" si="7"/>
        <v>0</v>
      </c>
      <c r="AN28" s="208">
        <f t="shared" si="8"/>
        <v>0</v>
      </c>
      <c r="AO28" s="15"/>
      <c r="AP28" s="183" t="s">
        <v>149</v>
      </c>
      <c r="AQ28" s="184" t="s">
        <v>150</v>
      </c>
      <c r="AT28" s="199">
        <f t="shared" si="9"/>
        <v>0</v>
      </c>
      <c r="AU28" s="199">
        <f t="shared" si="10"/>
        <v>0</v>
      </c>
      <c r="AV28" s="199">
        <f t="shared" si="11"/>
        <v>0</v>
      </c>
      <c r="AW28" s="199">
        <f t="shared" si="12"/>
        <v>0</v>
      </c>
      <c r="AX28" s="199">
        <f t="shared" si="13"/>
        <v>0</v>
      </c>
      <c r="AY28" s="199">
        <f t="shared" si="14"/>
        <v>0</v>
      </c>
      <c r="AZ28" s="199">
        <f t="shared" si="15"/>
        <v>0</v>
      </c>
      <c r="BA28" s="199">
        <f t="shared" si="16"/>
        <v>0</v>
      </c>
      <c r="BB28" s="199">
        <f t="shared" si="17"/>
        <v>0</v>
      </c>
      <c r="BD28" s="199">
        <f t="shared" si="18"/>
        <v>0</v>
      </c>
      <c r="BE28" s="199">
        <f t="shared" si="19"/>
        <v>0</v>
      </c>
      <c r="BF28" s="199">
        <f t="shared" si="20"/>
        <v>0</v>
      </c>
      <c r="BG28" s="199">
        <f t="shared" si="21"/>
        <v>0</v>
      </c>
      <c r="BH28" s="199">
        <f t="shared" si="22"/>
        <v>0</v>
      </c>
      <c r="BI28" s="199">
        <f t="shared" si="23"/>
        <v>0</v>
      </c>
      <c r="BJ28" s="199">
        <f t="shared" si="24"/>
        <v>0</v>
      </c>
      <c r="BK28" s="199">
        <f t="shared" si="25"/>
        <v>0</v>
      </c>
      <c r="BL28" s="199">
        <f t="shared" si="26"/>
        <v>0</v>
      </c>
      <c r="BN28" s="199">
        <f t="shared" si="27"/>
        <v>0</v>
      </c>
      <c r="BO28" s="199">
        <f t="shared" si="28"/>
        <v>0</v>
      </c>
      <c r="BP28" s="199">
        <f t="shared" si="29"/>
        <v>0</v>
      </c>
      <c r="BQ28" s="199">
        <f t="shared" si="30"/>
        <v>0</v>
      </c>
      <c r="BR28" s="199">
        <f t="shared" si="31"/>
        <v>0</v>
      </c>
      <c r="BS28" s="199">
        <f t="shared" si="32"/>
        <v>0</v>
      </c>
      <c r="BT28" s="199">
        <f t="shared" si="33"/>
        <v>0</v>
      </c>
      <c r="BU28" s="199">
        <f t="shared" si="34"/>
        <v>0</v>
      </c>
      <c r="BV28" s="199">
        <f t="shared" si="35"/>
        <v>0</v>
      </c>
    </row>
    <row r="29" spans="1:74">
      <c r="A29" s="189">
        <v>29</v>
      </c>
      <c r="B29" s="173"/>
      <c r="C29" s="175"/>
      <c r="D29" s="171"/>
      <c r="E29" s="306"/>
      <c r="F29" s="170"/>
      <c r="G29" s="174"/>
      <c r="H29" s="207"/>
      <c r="I29" s="197"/>
      <c r="J29" s="197"/>
      <c r="K29" s="197"/>
      <c r="L29" s="197"/>
      <c r="M29" s="197"/>
      <c r="N29" s="197"/>
      <c r="O29" s="197"/>
      <c r="P29" s="197"/>
      <c r="Q29" s="201">
        <f t="shared" si="3"/>
        <v>0</v>
      </c>
      <c r="R29" s="208">
        <f t="shared" si="4"/>
        <v>0</v>
      </c>
      <c r="S29" s="207"/>
      <c r="T29" s="197"/>
      <c r="U29" s="197"/>
      <c r="V29" s="197"/>
      <c r="W29" s="197"/>
      <c r="X29" s="197"/>
      <c r="Y29" s="197"/>
      <c r="Z29" s="197"/>
      <c r="AA29" s="197"/>
      <c r="AB29" s="201">
        <f t="shared" si="5"/>
        <v>0</v>
      </c>
      <c r="AC29" s="208">
        <f t="shared" si="6"/>
        <v>0</v>
      </c>
      <c r="AD29" s="207"/>
      <c r="AE29" s="197"/>
      <c r="AF29" s="197"/>
      <c r="AG29" s="197"/>
      <c r="AH29" s="197"/>
      <c r="AI29" s="197"/>
      <c r="AJ29" s="197"/>
      <c r="AK29" s="197"/>
      <c r="AL29" s="197"/>
      <c r="AM29" s="201">
        <f t="shared" si="7"/>
        <v>0</v>
      </c>
      <c r="AN29" s="208">
        <f t="shared" si="8"/>
        <v>0</v>
      </c>
      <c r="AP29" s="183" t="s">
        <v>151</v>
      </c>
      <c r="AQ29" s="184" t="s">
        <v>150</v>
      </c>
      <c r="AT29" s="199">
        <f t="shared" si="9"/>
        <v>0</v>
      </c>
      <c r="AU29" s="199">
        <f t="shared" si="10"/>
        <v>0</v>
      </c>
      <c r="AV29" s="199">
        <f t="shared" si="11"/>
        <v>0</v>
      </c>
      <c r="AW29" s="199">
        <f t="shared" si="12"/>
        <v>0</v>
      </c>
      <c r="AX29" s="199">
        <f t="shared" si="13"/>
        <v>0</v>
      </c>
      <c r="AY29" s="199">
        <f t="shared" si="14"/>
        <v>0</v>
      </c>
      <c r="AZ29" s="199">
        <f t="shared" si="15"/>
        <v>0</v>
      </c>
      <c r="BA29" s="199">
        <f t="shared" si="16"/>
        <v>0</v>
      </c>
      <c r="BB29" s="199">
        <f t="shared" si="17"/>
        <v>0</v>
      </c>
      <c r="BD29" s="199">
        <f t="shared" si="18"/>
        <v>0</v>
      </c>
      <c r="BE29" s="199">
        <f t="shared" si="19"/>
        <v>0</v>
      </c>
      <c r="BF29" s="199">
        <f t="shared" si="20"/>
        <v>0</v>
      </c>
      <c r="BG29" s="199">
        <f t="shared" si="21"/>
        <v>0</v>
      </c>
      <c r="BH29" s="199">
        <f t="shared" si="22"/>
        <v>0</v>
      </c>
      <c r="BI29" s="199">
        <f t="shared" si="23"/>
        <v>0</v>
      </c>
      <c r="BJ29" s="199">
        <f t="shared" si="24"/>
        <v>0</v>
      </c>
      <c r="BK29" s="199">
        <f t="shared" si="25"/>
        <v>0</v>
      </c>
      <c r="BL29" s="199">
        <f t="shared" si="26"/>
        <v>0</v>
      </c>
      <c r="BN29" s="199">
        <f t="shared" si="27"/>
        <v>0</v>
      </c>
      <c r="BO29" s="199">
        <f t="shared" si="28"/>
        <v>0</v>
      </c>
      <c r="BP29" s="199">
        <f t="shared" si="29"/>
        <v>0</v>
      </c>
      <c r="BQ29" s="199">
        <f t="shared" si="30"/>
        <v>0</v>
      </c>
      <c r="BR29" s="199">
        <f t="shared" si="31"/>
        <v>0</v>
      </c>
      <c r="BS29" s="199">
        <f t="shared" si="32"/>
        <v>0</v>
      </c>
      <c r="BT29" s="199">
        <f t="shared" si="33"/>
        <v>0</v>
      </c>
      <c r="BU29" s="199">
        <f t="shared" si="34"/>
        <v>0</v>
      </c>
      <c r="BV29" s="199">
        <f t="shared" si="35"/>
        <v>0</v>
      </c>
    </row>
    <row r="30" spans="1:74">
      <c r="A30" s="189">
        <v>30</v>
      </c>
      <c r="B30" s="173"/>
      <c r="C30" s="175"/>
      <c r="D30" s="171"/>
      <c r="E30" s="306"/>
      <c r="F30" s="170"/>
      <c r="G30" s="174"/>
      <c r="H30" s="207"/>
      <c r="I30" s="197"/>
      <c r="J30" s="197"/>
      <c r="K30" s="197"/>
      <c r="L30" s="197"/>
      <c r="M30" s="197"/>
      <c r="N30" s="197"/>
      <c r="O30" s="197"/>
      <c r="P30" s="197"/>
      <c r="Q30" s="201">
        <f t="shared" si="3"/>
        <v>0</v>
      </c>
      <c r="R30" s="208">
        <f t="shared" si="4"/>
        <v>0</v>
      </c>
      <c r="S30" s="207"/>
      <c r="T30" s="197"/>
      <c r="U30" s="197"/>
      <c r="V30" s="197"/>
      <c r="W30" s="197"/>
      <c r="X30" s="197"/>
      <c r="Y30" s="197"/>
      <c r="Z30" s="197"/>
      <c r="AA30" s="197"/>
      <c r="AB30" s="201">
        <f t="shared" si="5"/>
        <v>0</v>
      </c>
      <c r="AC30" s="208">
        <f t="shared" si="6"/>
        <v>0</v>
      </c>
      <c r="AD30" s="207"/>
      <c r="AE30" s="197"/>
      <c r="AF30" s="197"/>
      <c r="AG30" s="197"/>
      <c r="AH30" s="197"/>
      <c r="AI30" s="197"/>
      <c r="AJ30" s="197"/>
      <c r="AK30" s="197"/>
      <c r="AL30" s="197"/>
      <c r="AM30" s="201">
        <f t="shared" si="7"/>
        <v>0</v>
      </c>
      <c r="AN30" s="208">
        <f t="shared" si="8"/>
        <v>0</v>
      </c>
      <c r="AP30" s="185" t="s">
        <v>15</v>
      </c>
      <c r="AQ30" s="186">
        <v>0.89</v>
      </c>
      <c r="AT30" s="199">
        <f t="shared" si="9"/>
        <v>0</v>
      </c>
      <c r="AU30" s="199">
        <f t="shared" si="10"/>
        <v>0</v>
      </c>
      <c r="AV30" s="199">
        <f t="shared" si="11"/>
        <v>0</v>
      </c>
      <c r="AW30" s="199">
        <f t="shared" si="12"/>
        <v>0</v>
      </c>
      <c r="AX30" s="199">
        <f t="shared" si="13"/>
        <v>0</v>
      </c>
      <c r="AY30" s="199">
        <f t="shared" si="14"/>
        <v>0</v>
      </c>
      <c r="AZ30" s="199">
        <f t="shared" si="15"/>
        <v>0</v>
      </c>
      <c r="BA30" s="199">
        <f t="shared" si="16"/>
        <v>0</v>
      </c>
      <c r="BB30" s="199">
        <f t="shared" si="17"/>
        <v>0</v>
      </c>
      <c r="BD30" s="199">
        <f t="shared" si="18"/>
        <v>0</v>
      </c>
      <c r="BE30" s="199">
        <f t="shared" si="19"/>
        <v>0</v>
      </c>
      <c r="BF30" s="199">
        <f t="shared" si="20"/>
        <v>0</v>
      </c>
      <c r="BG30" s="199">
        <f t="shared" si="21"/>
        <v>0</v>
      </c>
      <c r="BH30" s="199">
        <f t="shared" si="22"/>
        <v>0</v>
      </c>
      <c r="BI30" s="199">
        <f t="shared" si="23"/>
        <v>0</v>
      </c>
      <c r="BJ30" s="199">
        <f t="shared" si="24"/>
        <v>0</v>
      </c>
      <c r="BK30" s="199">
        <f t="shared" si="25"/>
        <v>0</v>
      </c>
      <c r="BL30" s="199">
        <f t="shared" si="26"/>
        <v>0</v>
      </c>
      <c r="BN30" s="199">
        <f t="shared" si="27"/>
        <v>0</v>
      </c>
      <c r="BO30" s="199">
        <f t="shared" si="28"/>
        <v>0</v>
      </c>
      <c r="BP30" s="199">
        <f t="shared" si="29"/>
        <v>0</v>
      </c>
      <c r="BQ30" s="199">
        <f t="shared" si="30"/>
        <v>0</v>
      </c>
      <c r="BR30" s="199">
        <f t="shared" si="31"/>
        <v>0</v>
      </c>
      <c r="BS30" s="199">
        <f t="shared" si="32"/>
        <v>0</v>
      </c>
      <c r="BT30" s="199">
        <f t="shared" si="33"/>
        <v>0</v>
      </c>
      <c r="BU30" s="199">
        <f t="shared" si="34"/>
        <v>0</v>
      </c>
      <c r="BV30" s="199">
        <f t="shared" si="35"/>
        <v>0</v>
      </c>
    </row>
    <row r="31" spans="1:74">
      <c r="A31" s="189">
        <v>31</v>
      </c>
      <c r="B31" s="173"/>
      <c r="C31" s="175"/>
      <c r="D31" s="171"/>
      <c r="E31" s="306"/>
      <c r="F31" s="170"/>
      <c r="G31" s="174"/>
      <c r="H31" s="207"/>
      <c r="I31" s="197"/>
      <c r="J31" s="197"/>
      <c r="K31" s="197"/>
      <c r="L31" s="197"/>
      <c r="M31" s="197"/>
      <c r="N31" s="197"/>
      <c r="O31" s="197"/>
      <c r="P31" s="197"/>
      <c r="Q31" s="201">
        <f t="shared" si="3"/>
        <v>0</v>
      </c>
      <c r="R31" s="208">
        <f t="shared" si="4"/>
        <v>0</v>
      </c>
      <c r="S31" s="207"/>
      <c r="T31" s="197"/>
      <c r="U31" s="197"/>
      <c r="V31" s="197"/>
      <c r="W31" s="197"/>
      <c r="X31" s="197"/>
      <c r="Y31" s="197"/>
      <c r="Z31" s="197"/>
      <c r="AA31" s="197"/>
      <c r="AB31" s="201">
        <f t="shared" si="5"/>
        <v>0</v>
      </c>
      <c r="AC31" s="208">
        <f t="shared" si="6"/>
        <v>0</v>
      </c>
      <c r="AD31" s="207"/>
      <c r="AE31" s="197"/>
      <c r="AF31" s="197"/>
      <c r="AG31" s="197"/>
      <c r="AH31" s="197"/>
      <c r="AI31" s="197"/>
      <c r="AJ31" s="197"/>
      <c r="AK31" s="197"/>
      <c r="AL31" s="197"/>
      <c r="AM31" s="201">
        <f t="shared" si="7"/>
        <v>0</v>
      </c>
      <c r="AN31" s="208">
        <f t="shared" si="8"/>
        <v>0</v>
      </c>
      <c r="AP31" s="183" t="s">
        <v>152</v>
      </c>
      <c r="AQ31" s="184" t="s">
        <v>150</v>
      </c>
      <c r="AT31" s="199">
        <f t="shared" si="9"/>
        <v>0</v>
      </c>
      <c r="AU31" s="199">
        <f t="shared" si="10"/>
        <v>0</v>
      </c>
      <c r="AV31" s="199">
        <f t="shared" si="11"/>
        <v>0</v>
      </c>
      <c r="AW31" s="199">
        <f t="shared" si="12"/>
        <v>0</v>
      </c>
      <c r="AX31" s="199">
        <f t="shared" si="13"/>
        <v>0</v>
      </c>
      <c r="AY31" s="199">
        <f t="shared" si="14"/>
        <v>0</v>
      </c>
      <c r="AZ31" s="199">
        <f t="shared" si="15"/>
        <v>0</v>
      </c>
      <c r="BA31" s="199">
        <f t="shared" si="16"/>
        <v>0</v>
      </c>
      <c r="BB31" s="199">
        <f t="shared" si="17"/>
        <v>0</v>
      </c>
      <c r="BD31" s="199">
        <f t="shared" si="18"/>
        <v>0</v>
      </c>
      <c r="BE31" s="199">
        <f t="shared" si="19"/>
        <v>0</v>
      </c>
      <c r="BF31" s="199">
        <f t="shared" si="20"/>
        <v>0</v>
      </c>
      <c r="BG31" s="199">
        <f t="shared" si="21"/>
        <v>0</v>
      </c>
      <c r="BH31" s="199">
        <f t="shared" si="22"/>
        <v>0</v>
      </c>
      <c r="BI31" s="199">
        <f t="shared" si="23"/>
        <v>0</v>
      </c>
      <c r="BJ31" s="199">
        <f t="shared" si="24"/>
        <v>0</v>
      </c>
      <c r="BK31" s="199">
        <f t="shared" si="25"/>
        <v>0</v>
      </c>
      <c r="BL31" s="199">
        <f t="shared" si="26"/>
        <v>0</v>
      </c>
      <c r="BN31" s="199">
        <f t="shared" si="27"/>
        <v>0</v>
      </c>
      <c r="BO31" s="199">
        <f t="shared" si="28"/>
        <v>0</v>
      </c>
      <c r="BP31" s="199">
        <f t="shared" si="29"/>
        <v>0</v>
      </c>
      <c r="BQ31" s="199">
        <f t="shared" si="30"/>
        <v>0</v>
      </c>
      <c r="BR31" s="199">
        <f t="shared" si="31"/>
        <v>0</v>
      </c>
      <c r="BS31" s="199">
        <f t="shared" si="32"/>
        <v>0</v>
      </c>
      <c r="BT31" s="199">
        <f t="shared" si="33"/>
        <v>0</v>
      </c>
      <c r="BU31" s="199">
        <f t="shared" si="34"/>
        <v>0</v>
      </c>
      <c r="BV31" s="199">
        <f t="shared" si="35"/>
        <v>0</v>
      </c>
    </row>
    <row r="32" spans="1:74">
      <c r="A32" s="189">
        <v>32</v>
      </c>
      <c r="B32" s="173"/>
      <c r="C32" s="175"/>
      <c r="D32" s="171"/>
      <c r="E32" s="306"/>
      <c r="F32" s="170"/>
      <c r="G32" s="174"/>
      <c r="H32" s="207"/>
      <c r="I32" s="197"/>
      <c r="J32" s="197"/>
      <c r="K32" s="197"/>
      <c r="L32" s="197"/>
      <c r="M32" s="197"/>
      <c r="N32" s="197"/>
      <c r="O32" s="197"/>
      <c r="P32" s="197"/>
      <c r="Q32" s="201">
        <f t="shared" si="3"/>
        <v>0</v>
      </c>
      <c r="R32" s="208">
        <f t="shared" si="4"/>
        <v>0</v>
      </c>
      <c r="S32" s="207"/>
      <c r="T32" s="197"/>
      <c r="U32" s="197"/>
      <c r="V32" s="197"/>
      <c r="W32" s="197"/>
      <c r="X32" s="197"/>
      <c r="Y32" s="197"/>
      <c r="Z32" s="197"/>
      <c r="AA32" s="197"/>
      <c r="AB32" s="201">
        <f t="shared" si="5"/>
        <v>0</v>
      </c>
      <c r="AC32" s="208">
        <f t="shared" si="6"/>
        <v>0</v>
      </c>
      <c r="AD32" s="207"/>
      <c r="AE32" s="197"/>
      <c r="AF32" s="197"/>
      <c r="AG32" s="197"/>
      <c r="AH32" s="197"/>
      <c r="AI32" s="197"/>
      <c r="AJ32" s="197"/>
      <c r="AK32" s="197"/>
      <c r="AL32" s="197"/>
      <c r="AM32" s="201">
        <f t="shared" si="7"/>
        <v>0</v>
      </c>
      <c r="AN32" s="208">
        <f t="shared" si="8"/>
        <v>0</v>
      </c>
      <c r="AP32" s="185" t="s">
        <v>29</v>
      </c>
      <c r="AQ32" s="186">
        <v>0.89</v>
      </c>
      <c r="AT32" s="199">
        <f t="shared" si="9"/>
        <v>0</v>
      </c>
      <c r="AU32" s="199">
        <f t="shared" si="10"/>
        <v>0</v>
      </c>
      <c r="AV32" s="199">
        <f t="shared" si="11"/>
        <v>0</v>
      </c>
      <c r="AW32" s="199">
        <f t="shared" si="12"/>
        <v>0</v>
      </c>
      <c r="AX32" s="199">
        <f t="shared" si="13"/>
        <v>0</v>
      </c>
      <c r="AY32" s="199">
        <f t="shared" si="14"/>
        <v>0</v>
      </c>
      <c r="AZ32" s="199">
        <f t="shared" si="15"/>
        <v>0</v>
      </c>
      <c r="BA32" s="199">
        <f t="shared" si="16"/>
        <v>0</v>
      </c>
      <c r="BB32" s="199">
        <f t="shared" si="17"/>
        <v>0</v>
      </c>
      <c r="BD32" s="199">
        <f t="shared" si="18"/>
        <v>0</v>
      </c>
      <c r="BE32" s="199">
        <f t="shared" si="19"/>
        <v>0</v>
      </c>
      <c r="BF32" s="199">
        <f t="shared" si="20"/>
        <v>0</v>
      </c>
      <c r="BG32" s="199">
        <f t="shared" si="21"/>
        <v>0</v>
      </c>
      <c r="BH32" s="199">
        <f t="shared" si="22"/>
        <v>0</v>
      </c>
      <c r="BI32" s="199">
        <f t="shared" si="23"/>
        <v>0</v>
      </c>
      <c r="BJ32" s="199">
        <f t="shared" si="24"/>
        <v>0</v>
      </c>
      <c r="BK32" s="199">
        <f t="shared" si="25"/>
        <v>0</v>
      </c>
      <c r="BL32" s="199">
        <f t="shared" si="26"/>
        <v>0</v>
      </c>
      <c r="BN32" s="199">
        <f t="shared" si="27"/>
        <v>0</v>
      </c>
      <c r="BO32" s="199">
        <f t="shared" si="28"/>
        <v>0</v>
      </c>
      <c r="BP32" s="199">
        <f t="shared" si="29"/>
        <v>0</v>
      </c>
      <c r="BQ32" s="199">
        <f t="shared" si="30"/>
        <v>0</v>
      </c>
      <c r="BR32" s="199">
        <f t="shared" si="31"/>
        <v>0</v>
      </c>
      <c r="BS32" s="199">
        <f t="shared" si="32"/>
        <v>0</v>
      </c>
      <c r="BT32" s="199">
        <f t="shared" si="33"/>
        <v>0</v>
      </c>
      <c r="BU32" s="199">
        <f t="shared" si="34"/>
        <v>0</v>
      </c>
      <c r="BV32" s="199">
        <f t="shared" si="35"/>
        <v>0</v>
      </c>
    </row>
    <row r="33" spans="1:74">
      <c r="A33" s="189">
        <v>33</v>
      </c>
      <c r="B33" s="173"/>
      <c r="C33" s="175"/>
      <c r="D33" s="171"/>
      <c r="E33" s="306"/>
      <c r="F33" s="170"/>
      <c r="G33" s="174"/>
      <c r="H33" s="207"/>
      <c r="I33" s="197"/>
      <c r="J33" s="197"/>
      <c r="K33" s="197"/>
      <c r="L33" s="197"/>
      <c r="M33" s="197"/>
      <c r="N33" s="197"/>
      <c r="O33" s="197"/>
      <c r="P33" s="197"/>
      <c r="Q33" s="201">
        <f t="shared" si="3"/>
        <v>0</v>
      </c>
      <c r="R33" s="208">
        <f t="shared" si="4"/>
        <v>0</v>
      </c>
      <c r="S33" s="207"/>
      <c r="T33" s="197"/>
      <c r="U33" s="197"/>
      <c r="V33" s="197"/>
      <c r="W33" s="197"/>
      <c r="X33" s="197"/>
      <c r="Y33" s="197"/>
      <c r="Z33" s="197"/>
      <c r="AA33" s="197"/>
      <c r="AB33" s="201">
        <f t="shared" si="5"/>
        <v>0</v>
      </c>
      <c r="AC33" s="208">
        <f t="shared" si="6"/>
        <v>0</v>
      </c>
      <c r="AD33" s="207"/>
      <c r="AE33" s="197"/>
      <c r="AF33" s="197"/>
      <c r="AG33" s="197"/>
      <c r="AH33" s="197"/>
      <c r="AI33" s="197"/>
      <c r="AJ33" s="197"/>
      <c r="AK33" s="197"/>
      <c r="AL33" s="197"/>
      <c r="AM33" s="201">
        <f t="shared" si="7"/>
        <v>0</v>
      </c>
      <c r="AN33" s="208">
        <f t="shared" si="8"/>
        <v>0</v>
      </c>
      <c r="AP33" s="185" t="s">
        <v>16</v>
      </c>
      <c r="AQ33" s="186">
        <v>0.89</v>
      </c>
      <c r="AT33" s="199">
        <f t="shared" si="9"/>
        <v>0</v>
      </c>
      <c r="AU33" s="199">
        <f t="shared" si="10"/>
        <v>0</v>
      </c>
      <c r="AV33" s="199">
        <f t="shared" si="11"/>
        <v>0</v>
      </c>
      <c r="AW33" s="199">
        <f t="shared" si="12"/>
        <v>0</v>
      </c>
      <c r="AX33" s="199">
        <f t="shared" si="13"/>
        <v>0</v>
      </c>
      <c r="AY33" s="199">
        <f t="shared" si="14"/>
        <v>0</v>
      </c>
      <c r="AZ33" s="199">
        <f t="shared" si="15"/>
        <v>0</v>
      </c>
      <c r="BA33" s="199">
        <f t="shared" si="16"/>
        <v>0</v>
      </c>
      <c r="BB33" s="199">
        <f t="shared" si="17"/>
        <v>0</v>
      </c>
      <c r="BD33" s="199">
        <f t="shared" si="18"/>
        <v>0</v>
      </c>
      <c r="BE33" s="199">
        <f t="shared" si="19"/>
        <v>0</v>
      </c>
      <c r="BF33" s="199">
        <f t="shared" si="20"/>
        <v>0</v>
      </c>
      <c r="BG33" s="199">
        <f t="shared" si="21"/>
        <v>0</v>
      </c>
      <c r="BH33" s="199">
        <f t="shared" si="22"/>
        <v>0</v>
      </c>
      <c r="BI33" s="199">
        <f t="shared" si="23"/>
        <v>0</v>
      </c>
      <c r="BJ33" s="199">
        <f t="shared" si="24"/>
        <v>0</v>
      </c>
      <c r="BK33" s="199">
        <f t="shared" si="25"/>
        <v>0</v>
      </c>
      <c r="BL33" s="199">
        <f t="shared" si="26"/>
        <v>0</v>
      </c>
      <c r="BN33" s="199">
        <f t="shared" si="27"/>
        <v>0</v>
      </c>
      <c r="BO33" s="199">
        <f t="shared" si="28"/>
        <v>0</v>
      </c>
      <c r="BP33" s="199">
        <f t="shared" si="29"/>
        <v>0</v>
      </c>
      <c r="BQ33" s="199">
        <f t="shared" si="30"/>
        <v>0</v>
      </c>
      <c r="BR33" s="199">
        <f t="shared" si="31"/>
        <v>0</v>
      </c>
      <c r="BS33" s="199">
        <f t="shared" si="32"/>
        <v>0</v>
      </c>
      <c r="BT33" s="199">
        <f t="shared" si="33"/>
        <v>0</v>
      </c>
      <c r="BU33" s="199">
        <f t="shared" si="34"/>
        <v>0</v>
      </c>
      <c r="BV33" s="199">
        <f t="shared" si="35"/>
        <v>0</v>
      </c>
    </row>
    <row r="34" spans="1:74">
      <c r="A34" s="189">
        <v>34</v>
      </c>
      <c r="B34" s="173"/>
      <c r="C34" s="175"/>
      <c r="D34" s="171"/>
      <c r="E34" s="306"/>
      <c r="F34" s="170"/>
      <c r="G34" s="174"/>
      <c r="H34" s="207"/>
      <c r="I34" s="197"/>
      <c r="J34" s="197"/>
      <c r="K34" s="197"/>
      <c r="L34" s="197"/>
      <c r="M34" s="197"/>
      <c r="N34" s="197"/>
      <c r="O34" s="197"/>
      <c r="P34" s="197"/>
      <c r="Q34" s="201">
        <f t="shared" si="3"/>
        <v>0</v>
      </c>
      <c r="R34" s="208">
        <f t="shared" si="4"/>
        <v>0</v>
      </c>
      <c r="S34" s="207"/>
      <c r="T34" s="197"/>
      <c r="U34" s="197"/>
      <c r="V34" s="197"/>
      <c r="W34" s="197"/>
      <c r="X34" s="197"/>
      <c r="Y34" s="197"/>
      <c r="Z34" s="197"/>
      <c r="AA34" s="197"/>
      <c r="AB34" s="201">
        <f t="shared" si="5"/>
        <v>0</v>
      </c>
      <c r="AC34" s="208">
        <f t="shared" si="6"/>
        <v>0</v>
      </c>
      <c r="AD34" s="207"/>
      <c r="AE34" s="197"/>
      <c r="AF34" s="197"/>
      <c r="AG34" s="197"/>
      <c r="AH34" s="197"/>
      <c r="AI34" s="197"/>
      <c r="AJ34" s="197"/>
      <c r="AK34" s="197"/>
      <c r="AL34" s="197"/>
      <c r="AM34" s="201">
        <f t="shared" si="7"/>
        <v>0</v>
      </c>
      <c r="AN34" s="208">
        <f t="shared" si="8"/>
        <v>0</v>
      </c>
      <c r="AP34" s="183" t="s">
        <v>153</v>
      </c>
      <c r="AQ34" s="184" t="s">
        <v>150</v>
      </c>
      <c r="AT34" s="199">
        <f t="shared" si="9"/>
        <v>0</v>
      </c>
      <c r="AU34" s="199">
        <f t="shared" si="10"/>
        <v>0</v>
      </c>
      <c r="AV34" s="199">
        <f t="shared" si="11"/>
        <v>0</v>
      </c>
      <c r="AW34" s="199">
        <f t="shared" si="12"/>
        <v>0</v>
      </c>
      <c r="AX34" s="199">
        <f t="shared" si="13"/>
        <v>0</v>
      </c>
      <c r="AY34" s="199">
        <f t="shared" si="14"/>
        <v>0</v>
      </c>
      <c r="AZ34" s="199">
        <f t="shared" si="15"/>
        <v>0</v>
      </c>
      <c r="BA34" s="199">
        <f t="shared" si="16"/>
        <v>0</v>
      </c>
      <c r="BB34" s="199">
        <f t="shared" si="17"/>
        <v>0</v>
      </c>
      <c r="BD34" s="199">
        <f t="shared" si="18"/>
        <v>0</v>
      </c>
      <c r="BE34" s="199">
        <f t="shared" si="19"/>
        <v>0</v>
      </c>
      <c r="BF34" s="199">
        <f t="shared" si="20"/>
        <v>0</v>
      </c>
      <c r="BG34" s="199">
        <f t="shared" si="21"/>
        <v>0</v>
      </c>
      <c r="BH34" s="199">
        <f t="shared" si="22"/>
        <v>0</v>
      </c>
      <c r="BI34" s="199">
        <f t="shared" si="23"/>
        <v>0</v>
      </c>
      <c r="BJ34" s="199">
        <f t="shared" si="24"/>
        <v>0</v>
      </c>
      <c r="BK34" s="199">
        <f t="shared" si="25"/>
        <v>0</v>
      </c>
      <c r="BL34" s="199">
        <f t="shared" si="26"/>
        <v>0</v>
      </c>
      <c r="BN34" s="199">
        <f t="shared" si="27"/>
        <v>0</v>
      </c>
      <c r="BO34" s="199">
        <f t="shared" si="28"/>
        <v>0</v>
      </c>
      <c r="BP34" s="199">
        <f t="shared" si="29"/>
        <v>0</v>
      </c>
      <c r="BQ34" s="199">
        <f t="shared" si="30"/>
        <v>0</v>
      </c>
      <c r="BR34" s="199">
        <f t="shared" si="31"/>
        <v>0</v>
      </c>
      <c r="BS34" s="199">
        <f t="shared" si="32"/>
        <v>0</v>
      </c>
      <c r="BT34" s="199">
        <f t="shared" si="33"/>
        <v>0</v>
      </c>
      <c r="BU34" s="199">
        <f t="shared" si="34"/>
        <v>0</v>
      </c>
      <c r="BV34" s="199">
        <f t="shared" si="35"/>
        <v>0</v>
      </c>
    </row>
    <row r="35" spans="1:74">
      <c r="A35" s="189">
        <v>35</v>
      </c>
      <c r="B35" s="173"/>
      <c r="C35" s="175"/>
      <c r="D35" s="171"/>
      <c r="E35" s="306"/>
      <c r="F35" s="170"/>
      <c r="G35" s="174"/>
      <c r="H35" s="207"/>
      <c r="I35" s="197"/>
      <c r="J35" s="197"/>
      <c r="K35" s="197"/>
      <c r="L35" s="197"/>
      <c r="M35" s="197"/>
      <c r="N35" s="197"/>
      <c r="O35" s="197"/>
      <c r="P35" s="197"/>
      <c r="Q35" s="201">
        <f t="shared" si="3"/>
        <v>0</v>
      </c>
      <c r="R35" s="208">
        <f t="shared" si="4"/>
        <v>0</v>
      </c>
      <c r="S35" s="207"/>
      <c r="T35" s="197"/>
      <c r="U35" s="197"/>
      <c r="V35" s="197"/>
      <c r="W35" s="197"/>
      <c r="X35" s="197"/>
      <c r="Y35" s="197"/>
      <c r="Z35" s="197"/>
      <c r="AA35" s="197"/>
      <c r="AB35" s="201">
        <f t="shared" si="5"/>
        <v>0</v>
      </c>
      <c r="AC35" s="208">
        <f t="shared" si="6"/>
        <v>0</v>
      </c>
      <c r="AD35" s="207"/>
      <c r="AE35" s="197"/>
      <c r="AF35" s="197"/>
      <c r="AG35" s="197"/>
      <c r="AH35" s="197"/>
      <c r="AI35" s="197"/>
      <c r="AJ35" s="197"/>
      <c r="AK35" s="197"/>
      <c r="AL35" s="197"/>
      <c r="AM35" s="201">
        <f t="shared" si="7"/>
        <v>0</v>
      </c>
      <c r="AN35" s="208">
        <f t="shared" si="8"/>
        <v>0</v>
      </c>
      <c r="AP35" s="185" t="s">
        <v>28</v>
      </c>
      <c r="AQ35" s="186">
        <v>0.89</v>
      </c>
      <c r="AT35" s="199">
        <f t="shared" si="9"/>
        <v>0</v>
      </c>
      <c r="AU35" s="199">
        <f t="shared" si="10"/>
        <v>0</v>
      </c>
      <c r="AV35" s="199">
        <f t="shared" si="11"/>
        <v>0</v>
      </c>
      <c r="AW35" s="199">
        <f t="shared" si="12"/>
        <v>0</v>
      </c>
      <c r="AX35" s="199">
        <f t="shared" si="13"/>
        <v>0</v>
      </c>
      <c r="AY35" s="199">
        <f t="shared" si="14"/>
        <v>0</v>
      </c>
      <c r="AZ35" s="199">
        <f t="shared" si="15"/>
        <v>0</v>
      </c>
      <c r="BA35" s="199">
        <f t="shared" si="16"/>
        <v>0</v>
      </c>
      <c r="BB35" s="199">
        <f t="shared" si="17"/>
        <v>0</v>
      </c>
      <c r="BD35" s="199">
        <f t="shared" si="18"/>
        <v>0</v>
      </c>
      <c r="BE35" s="199">
        <f t="shared" si="19"/>
        <v>0</v>
      </c>
      <c r="BF35" s="199">
        <f t="shared" si="20"/>
        <v>0</v>
      </c>
      <c r="BG35" s="199">
        <f t="shared" si="21"/>
        <v>0</v>
      </c>
      <c r="BH35" s="199">
        <f t="shared" si="22"/>
        <v>0</v>
      </c>
      <c r="BI35" s="199">
        <f t="shared" si="23"/>
        <v>0</v>
      </c>
      <c r="BJ35" s="199">
        <f t="shared" si="24"/>
        <v>0</v>
      </c>
      <c r="BK35" s="199">
        <f t="shared" si="25"/>
        <v>0</v>
      </c>
      <c r="BL35" s="199">
        <f t="shared" si="26"/>
        <v>0</v>
      </c>
      <c r="BN35" s="199">
        <f t="shared" si="27"/>
        <v>0</v>
      </c>
      <c r="BO35" s="199">
        <f t="shared" si="28"/>
        <v>0</v>
      </c>
      <c r="BP35" s="199">
        <f t="shared" si="29"/>
        <v>0</v>
      </c>
      <c r="BQ35" s="199">
        <f t="shared" si="30"/>
        <v>0</v>
      </c>
      <c r="BR35" s="199">
        <f t="shared" si="31"/>
        <v>0</v>
      </c>
      <c r="BS35" s="199">
        <f t="shared" si="32"/>
        <v>0</v>
      </c>
      <c r="BT35" s="199">
        <f t="shared" si="33"/>
        <v>0</v>
      </c>
      <c r="BU35" s="199">
        <f t="shared" si="34"/>
        <v>0</v>
      </c>
      <c r="BV35" s="199">
        <f t="shared" si="35"/>
        <v>0</v>
      </c>
    </row>
    <row r="36" spans="1:74">
      <c r="A36" s="189">
        <v>36</v>
      </c>
      <c r="B36" s="173"/>
      <c r="C36" s="175"/>
      <c r="D36" s="171"/>
      <c r="E36" s="306"/>
      <c r="F36" s="170"/>
      <c r="G36" s="174"/>
      <c r="H36" s="207"/>
      <c r="I36" s="197"/>
      <c r="J36" s="197"/>
      <c r="K36" s="197"/>
      <c r="L36" s="197"/>
      <c r="M36" s="197"/>
      <c r="N36" s="197"/>
      <c r="O36" s="197"/>
      <c r="P36" s="197"/>
      <c r="Q36" s="201">
        <f t="shared" si="3"/>
        <v>0</v>
      </c>
      <c r="R36" s="208">
        <f t="shared" si="4"/>
        <v>0</v>
      </c>
      <c r="S36" s="207"/>
      <c r="T36" s="197"/>
      <c r="U36" s="197"/>
      <c r="V36" s="197"/>
      <c r="W36" s="197"/>
      <c r="X36" s="197"/>
      <c r="Y36" s="197"/>
      <c r="Z36" s="197"/>
      <c r="AA36" s="197"/>
      <c r="AB36" s="201">
        <f t="shared" si="5"/>
        <v>0</v>
      </c>
      <c r="AC36" s="208">
        <f t="shared" si="6"/>
        <v>0</v>
      </c>
      <c r="AD36" s="207"/>
      <c r="AE36" s="197"/>
      <c r="AF36" s="197"/>
      <c r="AG36" s="197"/>
      <c r="AH36" s="197"/>
      <c r="AI36" s="197"/>
      <c r="AJ36" s="197"/>
      <c r="AK36" s="197"/>
      <c r="AL36" s="197"/>
      <c r="AM36" s="201">
        <f t="shared" si="7"/>
        <v>0</v>
      </c>
      <c r="AN36" s="208">
        <f t="shared" si="8"/>
        <v>0</v>
      </c>
      <c r="AP36" s="185" t="s">
        <v>54</v>
      </c>
      <c r="AQ36" s="186">
        <v>0.89239999999999997</v>
      </c>
      <c r="AT36" s="199">
        <f t="shared" si="9"/>
        <v>0</v>
      </c>
      <c r="AU36" s="199">
        <f t="shared" si="10"/>
        <v>0</v>
      </c>
      <c r="AV36" s="199">
        <f t="shared" si="11"/>
        <v>0</v>
      </c>
      <c r="AW36" s="199">
        <f t="shared" si="12"/>
        <v>0</v>
      </c>
      <c r="AX36" s="199">
        <f t="shared" si="13"/>
        <v>0</v>
      </c>
      <c r="AY36" s="199">
        <f t="shared" si="14"/>
        <v>0</v>
      </c>
      <c r="AZ36" s="199">
        <f t="shared" si="15"/>
        <v>0</v>
      </c>
      <c r="BA36" s="199">
        <f t="shared" si="16"/>
        <v>0</v>
      </c>
      <c r="BB36" s="199">
        <f t="shared" si="17"/>
        <v>0</v>
      </c>
      <c r="BD36" s="199">
        <f t="shared" si="18"/>
        <v>0</v>
      </c>
      <c r="BE36" s="199">
        <f t="shared" si="19"/>
        <v>0</v>
      </c>
      <c r="BF36" s="199">
        <f t="shared" si="20"/>
        <v>0</v>
      </c>
      <c r="BG36" s="199">
        <f t="shared" si="21"/>
        <v>0</v>
      </c>
      <c r="BH36" s="199">
        <f t="shared" si="22"/>
        <v>0</v>
      </c>
      <c r="BI36" s="199">
        <f t="shared" si="23"/>
        <v>0</v>
      </c>
      <c r="BJ36" s="199">
        <f t="shared" si="24"/>
        <v>0</v>
      </c>
      <c r="BK36" s="199">
        <f t="shared" si="25"/>
        <v>0</v>
      </c>
      <c r="BL36" s="199">
        <f t="shared" si="26"/>
        <v>0</v>
      </c>
      <c r="BN36" s="199">
        <f t="shared" si="27"/>
        <v>0</v>
      </c>
      <c r="BO36" s="199">
        <f t="shared" si="28"/>
        <v>0</v>
      </c>
      <c r="BP36" s="199">
        <f t="shared" si="29"/>
        <v>0</v>
      </c>
      <c r="BQ36" s="199">
        <f t="shared" si="30"/>
        <v>0</v>
      </c>
      <c r="BR36" s="199">
        <f t="shared" si="31"/>
        <v>0</v>
      </c>
      <c r="BS36" s="199">
        <f t="shared" si="32"/>
        <v>0</v>
      </c>
      <c r="BT36" s="199">
        <f t="shared" si="33"/>
        <v>0</v>
      </c>
      <c r="BU36" s="199">
        <f t="shared" si="34"/>
        <v>0</v>
      </c>
      <c r="BV36" s="199">
        <f t="shared" si="35"/>
        <v>0</v>
      </c>
    </row>
    <row r="37" spans="1:74">
      <c r="A37" s="189">
        <v>37</v>
      </c>
      <c r="B37" s="173"/>
      <c r="C37" s="175"/>
      <c r="D37" s="171"/>
      <c r="E37" s="306"/>
      <c r="F37" s="170"/>
      <c r="G37" s="174"/>
      <c r="H37" s="207"/>
      <c r="I37" s="197"/>
      <c r="J37" s="197"/>
      <c r="K37" s="197"/>
      <c r="L37" s="197"/>
      <c r="M37" s="197"/>
      <c r="N37" s="197"/>
      <c r="O37" s="197"/>
      <c r="P37" s="197"/>
      <c r="Q37" s="201">
        <f t="shared" si="3"/>
        <v>0</v>
      </c>
      <c r="R37" s="208">
        <f t="shared" si="4"/>
        <v>0</v>
      </c>
      <c r="S37" s="207"/>
      <c r="T37" s="197"/>
      <c r="U37" s="197"/>
      <c r="V37" s="197"/>
      <c r="W37" s="197"/>
      <c r="X37" s="197"/>
      <c r="Y37" s="197"/>
      <c r="Z37" s="197"/>
      <c r="AA37" s="197"/>
      <c r="AB37" s="201">
        <f t="shared" si="5"/>
        <v>0</v>
      </c>
      <c r="AC37" s="208">
        <f t="shared" si="6"/>
        <v>0</v>
      </c>
      <c r="AD37" s="207"/>
      <c r="AE37" s="197"/>
      <c r="AF37" s="197"/>
      <c r="AG37" s="197"/>
      <c r="AH37" s="197"/>
      <c r="AI37" s="197"/>
      <c r="AJ37" s="197"/>
      <c r="AK37" s="197"/>
      <c r="AL37" s="197"/>
      <c r="AM37" s="201">
        <f t="shared" si="7"/>
        <v>0</v>
      </c>
      <c r="AN37" s="208">
        <f t="shared" si="8"/>
        <v>0</v>
      </c>
      <c r="AP37" s="185" t="s">
        <v>56</v>
      </c>
      <c r="AQ37" s="186">
        <v>0.45</v>
      </c>
      <c r="AT37" s="199">
        <f t="shared" si="9"/>
        <v>0</v>
      </c>
      <c r="AU37" s="199">
        <f t="shared" si="10"/>
        <v>0</v>
      </c>
      <c r="AV37" s="199">
        <f t="shared" si="11"/>
        <v>0</v>
      </c>
      <c r="AW37" s="199">
        <f t="shared" si="12"/>
        <v>0</v>
      </c>
      <c r="AX37" s="199">
        <f t="shared" si="13"/>
        <v>0</v>
      </c>
      <c r="AY37" s="199">
        <f t="shared" si="14"/>
        <v>0</v>
      </c>
      <c r="AZ37" s="199">
        <f t="shared" si="15"/>
        <v>0</v>
      </c>
      <c r="BA37" s="199">
        <f t="shared" si="16"/>
        <v>0</v>
      </c>
      <c r="BB37" s="199">
        <f t="shared" si="17"/>
        <v>0</v>
      </c>
      <c r="BD37" s="199">
        <f t="shared" si="18"/>
        <v>0</v>
      </c>
      <c r="BE37" s="199">
        <f t="shared" si="19"/>
        <v>0</v>
      </c>
      <c r="BF37" s="199">
        <f t="shared" si="20"/>
        <v>0</v>
      </c>
      <c r="BG37" s="199">
        <f t="shared" si="21"/>
        <v>0</v>
      </c>
      <c r="BH37" s="199">
        <f t="shared" si="22"/>
        <v>0</v>
      </c>
      <c r="BI37" s="199">
        <f t="shared" si="23"/>
        <v>0</v>
      </c>
      <c r="BJ37" s="199">
        <f t="shared" si="24"/>
        <v>0</v>
      </c>
      <c r="BK37" s="199">
        <f t="shared" si="25"/>
        <v>0</v>
      </c>
      <c r="BL37" s="199">
        <f t="shared" si="26"/>
        <v>0</v>
      </c>
      <c r="BN37" s="199">
        <f t="shared" si="27"/>
        <v>0</v>
      </c>
      <c r="BO37" s="199">
        <f t="shared" si="28"/>
        <v>0</v>
      </c>
      <c r="BP37" s="199">
        <f t="shared" si="29"/>
        <v>0</v>
      </c>
      <c r="BQ37" s="199">
        <f t="shared" si="30"/>
        <v>0</v>
      </c>
      <c r="BR37" s="199">
        <f t="shared" si="31"/>
        <v>0</v>
      </c>
      <c r="BS37" s="199">
        <f t="shared" si="32"/>
        <v>0</v>
      </c>
      <c r="BT37" s="199">
        <f t="shared" si="33"/>
        <v>0</v>
      </c>
      <c r="BU37" s="199">
        <f t="shared" si="34"/>
        <v>0</v>
      </c>
      <c r="BV37" s="199">
        <f t="shared" si="35"/>
        <v>0</v>
      </c>
    </row>
    <row r="38" spans="1:74">
      <c r="A38" s="189">
        <v>38</v>
      </c>
      <c r="B38" s="173"/>
      <c r="C38" s="175"/>
      <c r="D38" s="171"/>
      <c r="E38" s="306"/>
      <c r="F38" s="170"/>
      <c r="G38" s="174"/>
      <c r="H38" s="207"/>
      <c r="I38" s="197"/>
      <c r="J38" s="197"/>
      <c r="K38" s="197"/>
      <c r="L38" s="197"/>
      <c r="M38" s="197"/>
      <c r="N38" s="197"/>
      <c r="O38" s="197"/>
      <c r="P38" s="197"/>
      <c r="Q38" s="201">
        <f t="shared" si="3"/>
        <v>0</v>
      </c>
      <c r="R38" s="208">
        <f t="shared" si="4"/>
        <v>0</v>
      </c>
      <c r="S38" s="207"/>
      <c r="T38" s="197"/>
      <c r="U38" s="197"/>
      <c r="V38" s="197"/>
      <c r="W38" s="197"/>
      <c r="X38" s="197"/>
      <c r="Y38" s="197"/>
      <c r="Z38" s="197"/>
      <c r="AA38" s="197"/>
      <c r="AB38" s="201">
        <f t="shared" si="5"/>
        <v>0</v>
      </c>
      <c r="AC38" s="208">
        <f t="shared" si="6"/>
        <v>0</v>
      </c>
      <c r="AD38" s="207"/>
      <c r="AE38" s="197"/>
      <c r="AF38" s="197"/>
      <c r="AG38" s="197"/>
      <c r="AH38" s="197"/>
      <c r="AI38" s="197"/>
      <c r="AJ38" s="197"/>
      <c r="AK38" s="197"/>
      <c r="AL38" s="197"/>
      <c r="AM38" s="201">
        <f t="shared" si="7"/>
        <v>0</v>
      </c>
      <c r="AN38" s="208">
        <f t="shared" si="8"/>
        <v>0</v>
      </c>
      <c r="AP38" s="183" t="s">
        <v>154</v>
      </c>
      <c r="AQ38" s="184" t="s">
        <v>155</v>
      </c>
      <c r="AT38" s="199">
        <f t="shared" si="9"/>
        <v>0</v>
      </c>
      <c r="AU38" s="199">
        <f t="shared" si="10"/>
        <v>0</v>
      </c>
      <c r="AV38" s="199">
        <f t="shared" si="11"/>
        <v>0</v>
      </c>
      <c r="AW38" s="199">
        <f t="shared" si="12"/>
        <v>0</v>
      </c>
      <c r="AX38" s="199">
        <f t="shared" si="13"/>
        <v>0</v>
      </c>
      <c r="AY38" s="199">
        <f t="shared" si="14"/>
        <v>0</v>
      </c>
      <c r="AZ38" s="199">
        <f t="shared" si="15"/>
        <v>0</v>
      </c>
      <c r="BA38" s="199">
        <f t="shared" si="16"/>
        <v>0</v>
      </c>
      <c r="BB38" s="199">
        <f t="shared" si="17"/>
        <v>0</v>
      </c>
      <c r="BD38" s="199">
        <f t="shared" si="18"/>
        <v>0</v>
      </c>
      <c r="BE38" s="199">
        <f t="shared" si="19"/>
        <v>0</v>
      </c>
      <c r="BF38" s="199">
        <f t="shared" si="20"/>
        <v>0</v>
      </c>
      <c r="BG38" s="199">
        <f t="shared" si="21"/>
        <v>0</v>
      </c>
      <c r="BH38" s="199">
        <f t="shared" si="22"/>
        <v>0</v>
      </c>
      <c r="BI38" s="199">
        <f t="shared" si="23"/>
        <v>0</v>
      </c>
      <c r="BJ38" s="199">
        <f t="shared" si="24"/>
        <v>0</v>
      </c>
      <c r="BK38" s="199">
        <f t="shared" si="25"/>
        <v>0</v>
      </c>
      <c r="BL38" s="199">
        <f t="shared" si="26"/>
        <v>0</v>
      </c>
      <c r="BN38" s="199">
        <f t="shared" si="27"/>
        <v>0</v>
      </c>
      <c r="BO38" s="199">
        <f t="shared" si="28"/>
        <v>0</v>
      </c>
      <c r="BP38" s="199">
        <f t="shared" si="29"/>
        <v>0</v>
      </c>
      <c r="BQ38" s="199">
        <f t="shared" si="30"/>
        <v>0</v>
      </c>
      <c r="BR38" s="199">
        <f t="shared" si="31"/>
        <v>0</v>
      </c>
      <c r="BS38" s="199">
        <f t="shared" si="32"/>
        <v>0</v>
      </c>
      <c r="BT38" s="199">
        <f t="shared" si="33"/>
        <v>0</v>
      </c>
      <c r="BU38" s="199">
        <f t="shared" si="34"/>
        <v>0</v>
      </c>
      <c r="BV38" s="199">
        <f t="shared" si="35"/>
        <v>0</v>
      </c>
    </row>
    <row r="39" spans="1:74">
      <c r="A39" s="189">
        <v>39</v>
      </c>
      <c r="B39" s="173"/>
      <c r="C39" s="175"/>
      <c r="D39" s="171"/>
      <c r="E39" s="306"/>
      <c r="F39" s="170"/>
      <c r="G39" s="174"/>
      <c r="H39" s="207"/>
      <c r="I39" s="197"/>
      <c r="J39" s="197"/>
      <c r="K39" s="197"/>
      <c r="L39" s="197"/>
      <c r="M39" s="197"/>
      <c r="N39" s="197"/>
      <c r="O39" s="197"/>
      <c r="P39" s="197"/>
      <c r="Q39" s="201">
        <f t="shared" si="3"/>
        <v>0</v>
      </c>
      <c r="R39" s="208">
        <f t="shared" si="4"/>
        <v>0</v>
      </c>
      <c r="S39" s="207"/>
      <c r="T39" s="197"/>
      <c r="U39" s="197"/>
      <c r="V39" s="197"/>
      <c r="W39" s="197"/>
      <c r="X39" s="197"/>
      <c r="Y39" s="197"/>
      <c r="Z39" s="197"/>
      <c r="AA39" s="197"/>
      <c r="AB39" s="201">
        <f t="shared" si="5"/>
        <v>0</v>
      </c>
      <c r="AC39" s="208">
        <f t="shared" si="6"/>
        <v>0</v>
      </c>
      <c r="AD39" s="207"/>
      <c r="AE39" s="197"/>
      <c r="AF39" s="197"/>
      <c r="AG39" s="197"/>
      <c r="AH39" s="197"/>
      <c r="AI39" s="197"/>
      <c r="AJ39" s="197"/>
      <c r="AK39" s="197"/>
      <c r="AL39" s="197"/>
      <c r="AM39" s="201">
        <f t="shared" si="7"/>
        <v>0</v>
      </c>
      <c r="AN39" s="208">
        <f t="shared" si="8"/>
        <v>0</v>
      </c>
      <c r="AP39" s="183" t="s">
        <v>156</v>
      </c>
      <c r="AQ39" s="184" t="s">
        <v>148</v>
      </c>
      <c r="AT39" s="199">
        <f t="shared" si="9"/>
        <v>0</v>
      </c>
      <c r="AU39" s="199">
        <f t="shared" si="10"/>
        <v>0</v>
      </c>
      <c r="AV39" s="199">
        <f t="shared" si="11"/>
        <v>0</v>
      </c>
      <c r="AW39" s="199">
        <f t="shared" si="12"/>
        <v>0</v>
      </c>
      <c r="AX39" s="199">
        <f t="shared" si="13"/>
        <v>0</v>
      </c>
      <c r="AY39" s="199">
        <f t="shared" si="14"/>
        <v>0</v>
      </c>
      <c r="AZ39" s="199">
        <f t="shared" si="15"/>
        <v>0</v>
      </c>
      <c r="BA39" s="199">
        <f t="shared" si="16"/>
        <v>0</v>
      </c>
      <c r="BB39" s="199">
        <f t="shared" si="17"/>
        <v>0</v>
      </c>
      <c r="BD39" s="199">
        <f t="shared" si="18"/>
        <v>0</v>
      </c>
      <c r="BE39" s="199">
        <f t="shared" si="19"/>
        <v>0</v>
      </c>
      <c r="BF39" s="199">
        <f t="shared" si="20"/>
        <v>0</v>
      </c>
      <c r="BG39" s="199">
        <f t="shared" si="21"/>
        <v>0</v>
      </c>
      <c r="BH39" s="199">
        <f t="shared" si="22"/>
        <v>0</v>
      </c>
      <c r="BI39" s="199">
        <f t="shared" si="23"/>
        <v>0</v>
      </c>
      <c r="BJ39" s="199">
        <f t="shared" si="24"/>
        <v>0</v>
      </c>
      <c r="BK39" s="199">
        <f t="shared" si="25"/>
        <v>0</v>
      </c>
      <c r="BL39" s="199">
        <f t="shared" si="26"/>
        <v>0</v>
      </c>
      <c r="BN39" s="199">
        <f t="shared" si="27"/>
        <v>0</v>
      </c>
      <c r="BO39" s="199">
        <f t="shared" si="28"/>
        <v>0</v>
      </c>
      <c r="BP39" s="199">
        <f t="shared" si="29"/>
        <v>0</v>
      </c>
      <c r="BQ39" s="199">
        <f t="shared" si="30"/>
        <v>0</v>
      </c>
      <c r="BR39" s="199">
        <f t="shared" si="31"/>
        <v>0</v>
      </c>
      <c r="BS39" s="199">
        <f t="shared" si="32"/>
        <v>0</v>
      </c>
      <c r="BT39" s="199">
        <f t="shared" si="33"/>
        <v>0</v>
      </c>
      <c r="BU39" s="199">
        <f t="shared" si="34"/>
        <v>0</v>
      </c>
      <c r="BV39" s="199">
        <f t="shared" si="35"/>
        <v>0</v>
      </c>
    </row>
    <row r="40" spans="1:74">
      <c r="A40" s="189">
        <v>40</v>
      </c>
      <c r="B40" s="173"/>
      <c r="C40" s="175"/>
      <c r="D40" s="171"/>
      <c r="E40" s="306"/>
      <c r="F40" s="170"/>
      <c r="G40" s="174"/>
      <c r="H40" s="207"/>
      <c r="I40" s="197"/>
      <c r="J40" s="197"/>
      <c r="K40" s="197"/>
      <c r="L40" s="197"/>
      <c r="M40" s="197"/>
      <c r="N40" s="197"/>
      <c r="O40" s="197"/>
      <c r="P40" s="197"/>
      <c r="Q40" s="201">
        <f t="shared" si="3"/>
        <v>0</v>
      </c>
      <c r="R40" s="208">
        <f t="shared" si="4"/>
        <v>0</v>
      </c>
      <c r="S40" s="207"/>
      <c r="T40" s="197"/>
      <c r="U40" s="197"/>
      <c r="V40" s="197"/>
      <c r="W40" s="197"/>
      <c r="X40" s="197"/>
      <c r="Y40" s="197"/>
      <c r="Z40" s="197"/>
      <c r="AA40" s="197"/>
      <c r="AB40" s="201">
        <f t="shared" si="5"/>
        <v>0</v>
      </c>
      <c r="AC40" s="208">
        <f t="shared" si="6"/>
        <v>0</v>
      </c>
      <c r="AD40" s="207"/>
      <c r="AE40" s="197"/>
      <c r="AF40" s="197"/>
      <c r="AG40" s="197"/>
      <c r="AH40" s="197"/>
      <c r="AI40" s="197"/>
      <c r="AJ40" s="197"/>
      <c r="AK40" s="197"/>
      <c r="AL40" s="197"/>
      <c r="AM40" s="201">
        <f t="shared" si="7"/>
        <v>0</v>
      </c>
      <c r="AN40" s="208">
        <f t="shared" si="8"/>
        <v>0</v>
      </c>
      <c r="AP40" s="183" t="s">
        <v>157</v>
      </c>
      <c r="AQ40" s="184" t="s">
        <v>148</v>
      </c>
      <c r="AT40" s="199">
        <f t="shared" si="9"/>
        <v>0</v>
      </c>
      <c r="AU40" s="199">
        <f t="shared" si="10"/>
        <v>0</v>
      </c>
      <c r="AV40" s="199">
        <f t="shared" si="11"/>
        <v>0</v>
      </c>
      <c r="AW40" s="199">
        <f t="shared" si="12"/>
        <v>0</v>
      </c>
      <c r="AX40" s="199">
        <f t="shared" si="13"/>
        <v>0</v>
      </c>
      <c r="AY40" s="199">
        <f t="shared" si="14"/>
        <v>0</v>
      </c>
      <c r="AZ40" s="199">
        <f t="shared" si="15"/>
        <v>0</v>
      </c>
      <c r="BA40" s="199">
        <f t="shared" si="16"/>
        <v>0</v>
      </c>
      <c r="BB40" s="199">
        <f t="shared" si="17"/>
        <v>0</v>
      </c>
      <c r="BD40" s="199">
        <f t="shared" si="18"/>
        <v>0</v>
      </c>
      <c r="BE40" s="199">
        <f t="shared" si="19"/>
        <v>0</v>
      </c>
      <c r="BF40" s="199">
        <f t="shared" si="20"/>
        <v>0</v>
      </c>
      <c r="BG40" s="199">
        <f t="shared" si="21"/>
        <v>0</v>
      </c>
      <c r="BH40" s="199">
        <f t="shared" si="22"/>
        <v>0</v>
      </c>
      <c r="BI40" s="199">
        <f t="shared" si="23"/>
        <v>0</v>
      </c>
      <c r="BJ40" s="199">
        <f t="shared" si="24"/>
        <v>0</v>
      </c>
      <c r="BK40" s="199">
        <f t="shared" si="25"/>
        <v>0</v>
      </c>
      <c r="BL40" s="199">
        <f t="shared" si="26"/>
        <v>0</v>
      </c>
      <c r="BN40" s="199">
        <f t="shared" si="27"/>
        <v>0</v>
      </c>
      <c r="BO40" s="199">
        <f t="shared" si="28"/>
        <v>0</v>
      </c>
      <c r="BP40" s="199">
        <f t="shared" si="29"/>
        <v>0</v>
      </c>
      <c r="BQ40" s="199">
        <f t="shared" si="30"/>
        <v>0</v>
      </c>
      <c r="BR40" s="199">
        <f t="shared" si="31"/>
        <v>0</v>
      </c>
      <c r="BS40" s="199">
        <f t="shared" si="32"/>
        <v>0</v>
      </c>
      <c r="BT40" s="199">
        <f t="shared" si="33"/>
        <v>0</v>
      </c>
      <c r="BU40" s="199">
        <f t="shared" si="34"/>
        <v>0</v>
      </c>
      <c r="BV40" s="199">
        <f t="shared" si="35"/>
        <v>0</v>
      </c>
    </row>
    <row r="41" spans="1:74">
      <c r="A41" s="189">
        <v>41</v>
      </c>
      <c r="B41" s="173"/>
      <c r="C41" s="175"/>
      <c r="D41" s="171"/>
      <c r="E41" s="306"/>
      <c r="F41" s="170"/>
      <c r="G41" s="174"/>
      <c r="H41" s="207"/>
      <c r="I41" s="197"/>
      <c r="J41" s="197"/>
      <c r="K41" s="197"/>
      <c r="L41" s="197"/>
      <c r="M41" s="197"/>
      <c r="N41" s="197"/>
      <c r="O41" s="197"/>
      <c r="P41" s="197"/>
      <c r="Q41" s="201">
        <f t="shared" si="3"/>
        <v>0</v>
      </c>
      <c r="R41" s="208">
        <f t="shared" si="4"/>
        <v>0</v>
      </c>
      <c r="S41" s="207"/>
      <c r="T41" s="197"/>
      <c r="U41" s="197"/>
      <c r="V41" s="197"/>
      <c r="W41" s="197"/>
      <c r="X41" s="197"/>
      <c r="Y41" s="197"/>
      <c r="Z41" s="197"/>
      <c r="AA41" s="197"/>
      <c r="AB41" s="201">
        <f t="shared" si="5"/>
        <v>0</v>
      </c>
      <c r="AC41" s="208">
        <f t="shared" si="6"/>
        <v>0</v>
      </c>
      <c r="AD41" s="207"/>
      <c r="AE41" s="197"/>
      <c r="AF41" s="197"/>
      <c r="AG41" s="197"/>
      <c r="AH41" s="197"/>
      <c r="AI41" s="197"/>
      <c r="AJ41" s="197"/>
      <c r="AK41" s="197"/>
      <c r="AL41" s="197"/>
      <c r="AM41" s="201">
        <f t="shared" si="7"/>
        <v>0</v>
      </c>
      <c r="AN41" s="208">
        <f t="shared" si="8"/>
        <v>0</v>
      </c>
      <c r="AP41" s="183" t="s">
        <v>158</v>
      </c>
      <c r="AQ41" s="184" t="s">
        <v>148</v>
      </c>
      <c r="AT41" s="199">
        <f t="shared" si="9"/>
        <v>0</v>
      </c>
      <c r="AU41" s="199">
        <f t="shared" si="10"/>
        <v>0</v>
      </c>
      <c r="AV41" s="199">
        <f t="shared" si="11"/>
        <v>0</v>
      </c>
      <c r="AW41" s="199">
        <f t="shared" si="12"/>
        <v>0</v>
      </c>
      <c r="AX41" s="199">
        <f t="shared" si="13"/>
        <v>0</v>
      </c>
      <c r="AY41" s="199">
        <f t="shared" si="14"/>
        <v>0</v>
      </c>
      <c r="AZ41" s="199">
        <f t="shared" si="15"/>
        <v>0</v>
      </c>
      <c r="BA41" s="199">
        <f t="shared" si="16"/>
        <v>0</v>
      </c>
      <c r="BB41" s="199">
        <f t="shared" si="17"/>
        <v>0</v>
      </c>
      <c r="BD41" s="199">
        <f t="shared" si="18"/>
        <v>0</v>
      </c>
      <c r="BE41" s="199">
        <f t="shared" si="19"/>
        <v>0</v>
      </c>
      <c r="BF41" s="199">
        <f t="shared" si="20"/>
        <v>0</v>
      </c>
      <c r="BG41" s="199">
        <f t="shared" si="21"/>
        <v>0</v>
      </c>
      <c r="BH41" s="199">
        <f t="shared" si="22"/>
        <v>0</v>
      </c>
      <c r="BI41" s="199">
        <f t="shared" si="23"/>
        <v>0</v>
      </c>
      <c r="BJ41" s="199">
        <f t="shared" si="24"/>
        <v>0</v>
      </c>
      <c r="BK41" s="199">
        <f t="shared" si="25"/>
        <v>0</v>
      </c>
      <c r="BL41" s="199">
        <f t="shared" si="26"/>
        <v>0</v>
      </c>
      <c r="BN41" s="199">
        <f t="shared" si="27"/>
        <v>0</v>
      </c>
      <c r="BO41" s="199">
        <f t="shared" si="28"/>
        <v>0</v>
      </c>
      <c r="BP41" s="199">
        <f t="shared" si="29"/>
        <v>0</v>
      </c>
      <c r="BQ41" s="199">
        <f t="shared" si="30"/>
        <v>0</v>
      </c>
      <c r="BR41" s="199">
        <f t="shared" si="31"/>
        <v>0</v>
      </c>
      <c r="BS41" s="199">
        <f t="shared" si="32"/>
        <v>0</v>
      </c>
      <c r="BT41" s="199">
        <f t="shared" si="33"/>
        <v>0</v>
      </c>
      <c r="BU41" s="199">
        <f t="shared" si="34"/>
        <v>0</v>
      </c>
      <c r="BV41" s="199">
        <f t="shared" si="35"/>
        <v>0</v>
      </c>
    </row>
    <row r="42" spans="1:74">
      <c r="A42" s="189">
        <v>42</v>
      </c>
      <c r="B42" s="173"/>
      <c r="C42" s="175"/>
      <c r="D42" s="171"/>
      <c r="E42" s="306"/>
      <c r="F42" s="170"/>
      <c r="G42" s="174"/>
      <c r="H42" s="207"/>
      <c r="I42" s="197"/>
      <c r="J42" s="197"/>
      <c r="K42" s="197"/>
      <c r="L42" s="197"/>
      <c r="M42" s="197"/>
      <c r="N42" s="197"/>
      <c r="O42" s="197"/>
      <c r="P42" s="197"/>
      <c r="Q42" s="201">
        <f t="shared" si="3"/>
        <v>0</v>
      </c>
      <c r="R42" s="208">
        <f t="shared" si="4"/>
        <v>0</v>
      </c>
      <c r="S42" s="207"/>
      <c r="T42" s="197"/>
      <c r="U42" s="197"/>
      <c r="V42" s="197"/>
      <c r="W42" s="197"/>
      <c r="X42" s="197"/>
      <c r="Y42" s="197"/>
      <c r="Z42" s="197"/>
      <c r="AA42" s="197"/>
      <c r="AB42" s="201">
        <f t="shared" si="5"/>
        <v>0</v>
      </c>
      <c r="AC42" s="208">
        <f t="shared" si="6"/>
        <v>0</v>
      </c>
      <c r="AD42" s="207"/>
      <c r="AE42" s="197"/>
      <c r="AF42" s="197"/>
      <c r="AG42" s="197"/>
      <c r="AH42" s="197"/>
      <c r="AI42" s="197"/>
      <c r="AJ42" s="197"/>
      <c r="AK42" s="197"/>
      <c r="AL42" s="197"/>
      <c r="AM42" s="201">
        <f t="shared" si="7"/>
        <v>0</v>
      </c>
      <c r="AN42" s="208">
        <f t="shared" si="8"/>
        <v>0</v>
      </c>
      <c r="AP42" s="183" t="s">
        <v>18</v>
      </c>
      <c r="AQ42" s="184">
        <v>75</v>
      </c>
      <c r="AT42" s="199">
        <f t="shared" si="9"/>
        <v>0</v>
      </c>
      <c r="AU42" s="199">
        <f t="shared" si="10"/>
        <v>0</v>
      </c>
      <c r="AV42" s="199">
        <f t="shared" si="11"/>
        <v>0</v>
      </c>
      <c r="AW42" s="199">
        <f t="shared" si="12"/>
        <v>0</v>
      </c>
      <c r="AX42" s="199">
        <f t="shared" si="13"/>
        <v>0</v>
      </c>
      <c r="AY42" s="199">
        <f t="shared" si="14"/>
        <v>0</v>
      </c>
      <c r="AZ42" s="199">
        <f t="shared" si="15"/>
        <v>0</v>
      </c>
      <c r="BA42" s="199">
        <f t="shared" si="16"/>
        <v>0</v>
      </c>
      <c r="BB42" s="199">
        <f t="shared" si="17"/>
        <v>0</v>
      </c>
      <c r="BD42" s="199">
        <f t="shared" si="18"/>
        <v>0</v>
      </c>
      <c r="BE42" s="199">
        <f t="shared" si="19"/>
        <v>0</v>
      </c>
      <c r="BF42" s="199">
        <f t="shared" si="20"/>
        <v>0</v>
      </c>
      <c r="BG42" s="199">
        <f t="shared" si="21"/>
        <v>0</v>
      </c>
      <c r="BH42" s="199">
        <f t="shared" si="22"/>
        <v>0</v>
      </c>
      <c r="BI42" s="199">
        <f t="shared" si="23"/>
        <v>0</v>
      </c>
      <c r="BJ42" s="199">
        <f t="shared" si="24"/>
        <v>0</v>
      </c>
      <c r="BK42" s="199">
        <f t="shared" si="25"/>
        <v>0</v>
      </c>
      <c r="BL42" s="199">
        <f t="shared" si="26"/>
        <v>0</v>
      </c>
      <c r="BN42" s="199">
        <f t="shared" si="27"/>
        <v>0</v>
      </c>
      <c r="BO42" s="199">
        <f t="shared" si="28"/>
        <v>0</v>
      </c>
      <c r="BP42" s="199">
        <f t="shared" si="29"/>
        <v>0</v>
      </c>
      <c r="BQ42" s="199">
        <f t="shared" si="30"/>
        <v>0</v>
      </c>
      <c r="BR42" s="199">
        <f t="shared" si="31"/>
        <v>0</v>
      </c>
      <c r="BS42" s="199">
        <f t="shared" si="32"/>
        <v>0</v>
      </c>
      <c r="BT42" s="199">
        <f t="shared" si="33"/>
        <v>0</v>
      </c>
      <c r="BU42" s="199">
        <f t="shared" si="34"/>
        <v>0</v>
      </c>
      <c r="BV42" s="199">
        <f t="shared" si="35"/>
        <v>0</v>
      </c>
    </row>
    <row r="43" spans="1:74">
      <c r="A43" s="189">
        <v>43</v>
      </c>
      <c r="B43" s="173"/>
      <c r="C43" s="175"/>
      <c r="D43" s="171"/>
      <c r="E43" s="306"/>
      <c r="F43" s="170"/>
      <c r="G43" s="174"/>
      <c r="H43" s="207"/>
      <c r="I43" s="197"/>
      <c r="J43" s="197"/>
      <c r="K43" s="197"/>
      <c r="L43" s="197"/>
      <c r="M43" s="197"/>
      <c r="N43" s="197"/>
      <c r="O43" s="197"/>
      <c r="P43" s="197"/>
      <c r="Q43" s="201">
        <f t="shared" si="3"/>
        <v>0</v>
      </c>
      <c r="R43" s="208">
        <f t="shared" si="4"/>
        <v>0</v>
      </c>
      <c r="S43" s="207"/>
      <c r="T43" s="197"/>
      <c r="U43" s="197"/>
      <c r="V43" s="197"/>
      <c r="W43" s="197"/>
      <c r="X43" s="197"/>
      <c r="Y43" s="197"/>
      <c r="Z43" s="197"/>
      <c r="AA43" s="197"/>
      <c r="AB43" s="201">
        <f t="shared" si="5"/>
        <v>0</v>
      </c>
      <c r="AC43" s="208">
        <f t="shared" si="6"/>
        <v>0</v>
      </c>
      <c r="AD43" s="207"/>
      <c r="AE43" s="197"/>
      <c r="AF43" s="197"/>
      <c r="AG43" s="197"/>
      <c r="AH43" s="197"/>
      <c r="AI43" s="197"/>
      <c r="AJ43" s="197"/>
      <c r="AK43" s="197"/>
      <c r="AL43" s="197"/>
      <c r="AM43" s="201">
        <f t="shared" si="7"/>
        <v>0</v>
      </c>
      <c r="AN43" s="208">
        <f t="shared" si="8"/>
        <v>0</v>
      </c>
      <c r="AP43" s="185" t="s">
        <v>30</v>
      </c>
      <c r="AQ43" s="186">
        <v>0.2</v>
      </c>
      <c r="AT43" s="199">
        <f t="shared" si="9"/>
        <v>0</v>
      </c>
      <c r="AU43" s="199">
        <f t="shared" si="10"/>
        <v>0</v>
      </c>
      <c r="AV43" s="199">
        <f t="shared" si="11"/>
        <v>0</v>
      </c>
      <c r="AW43" s="199">
        <f t="shared" si="12"/>
        <v>0</v>
      </c>
      <c r="AX43" s="199">
        <f t="shared" si="13"/>
        <v>0</v>
      </c>
      <c r="AY43" s="199">
        <f t="shared" si="14"/>
        <v>0</v>
      </c>
      <c r="AZ43" s="199">
        <f t="shared" si="15"/>
        <v>0</v>
      </c>
      <c r="BA43" s="199">
        <f t="shared" si="16"/>
        <v>0</v>
      </c>
      <c r="BB43" s="199">
        <f t="shared" si="17"/>
        <v>0</v>
      </c>
      <c r="BD43" s="199">
        <f t="shared" si="18"/>
        <v>0</v>
      </c>
      <c r="BE43" s="199">
        <f t="shared" si="19"/>
        <v>0</v>
      </c>
      <c r="BF43" s="199">
        <f t="shared" si="20"/>
        <v>0</v>
      </c>
      <c r="BG43" s="199">
        <f t="shared" si="21"/>
        <v>0</v>
      </c>
      <c r="BH43" s="199">
        <f t="shared" si="22"/>
        <v>0</v>
      </c>
      <c r="BI43" s="199">
        <f t="shared" si="23"/>
        <v>0</v>
      </c>
      <c r="BJ43" s="199">
        <f t="shared" si="24"/>
        <v>0</v>
      </c>
      <c r="BK43" s="199">
        <f t="shared" si="25"/>
        <v>0</v>
      </c>
      <c r="BL43" s="199">
        <f t="shared" si="26"/>
        <v>0</v>
      </c>
      <c r="BN43" s="199">
        <f t="shared" si="27"/>
        <v>0</v>
      </c>
      <c r="BO43" s="199">
        <f t="shared" si="28"/>
        <v>0</v>
      </c>
      <c r="BP43" s="199">
        <f t="shared" si="29"/>
        <v>0</v>
      </c>
      <c r="BQ43" s="199">
        <f t="shared" si="30"/>
        <v>0</v>
      </c>
      <c r="BR43" s="199">
        <f t="shared" si="31"/>
        <v>0</v>
      </c>
      <c r="BS43" s="199">
        <f t="shared" si="32"/>
        <v>0</v>
      </c>
      <c r="BT43" s="199">
        <f t="shared" si="33"/>
        <v>0</v>
      </c>
      <c r="BU43" s="199">
        <f t="shared" si="34"/>
        <v>0</v>
      </c>
      <c r="BV43" s="199">
        <f t="shared" si="35"/>
        <v>0</v>
      </c>
    </row>
    <row r="44" spans="1:74">
      <c r="A44" s="189">
        <v>44</v>
      </c>
      <c r="B44" s="173"/>
      <c r="C44" s="175"/>
      <c r="D44" s="171"/>
      <c r="E44" s="306"/>
      <c r="F44" s="170"/>
      <c r="G44" s="174"/>
      <c r="H44" s="207"/>
      <c r="I44" s="197"/>
      <c r="J44" s="197"/>
      <c r="K44" s="197"/>
      <c r="L44" s="197"/>
      <c r="M44" s="197"/>
      <c r="N44" s="197"/>
      <c r="O44" s="197"/>
      <c r="P44" s="197"/>
      <c r="Q44" s="201">
        <f t="shared" si="3"/>
        <v>0</v>
      </c>
      <c r="R44" s="208">
        <f t="shared" si="4"/>
        <v>0</v>
      </c>
      <c r="S44" s="207"/>
      <c r="T44" s="197"/>
      <c r="U44" s="197"/>
      <c r="V44" s="197"/>
      <c r="W44" s="197"/>
      <c r="X44" s="197"/>
      <c r="Y44" s="197"/>
      <c r="Z44" s="197"/>
      <c r="AA44" s="197"/>
      <c r="AB44" s="201">
        <f t="shared" si="5"/>
        <v>0</v>
      </c>
      <c r="AC44" s="208">
        <f t="shared" si="6"/>
        <v>0</v>
      </c>
      <c r="AD44" s="207"/>
      <c r="AE44" s="197"/>
      <c r="AF44" s="197"/>
      <c r="AG44" s="197"/>
      <c r="AH44" s="197"/>
      <c r="AI44" s="197"/>
      <c r="AJ44" s="197"/>
      <c r="AK44" s="197"/>
      <c r="AL44" s="197"/>
      <c r="AM44" s="201">
        <f t="shared" si="7"/>
        <v>0</v>
      </c>
      <c r="AN44" s="208">
        <f t="shared" si="8"/>
        <v>0</v>
      </c>
      <c r="AP44" s="185" t="s">
        <v>22</v>
      </c>
      <c r="AQ44" s="186">
        <v>0.99</v>
      </c>
      <c r="AT44" s="199">
        <f t="shared" si="9"/>
        <v>0</v>
      </c>
      <c r="AU44" s="199">
        <f t="shared" si="10"/>
        <v>0</v>
      </c>
      <c r="AV44" s="199">
        <f t="shared" si="11"/>
        <v>0</v>
      </c>
      <c r="AW44" s="199">
        <f t="shared" si="12"/>
        <v>0</v>
      </c>
      <c r="AX44" s="199">
        <f t="shared" si="13"/>
        <v>0</v>
      </c>
      <c r="AY44" s="199">
        <f t="shared" si="14"/>
        <v>0</v>
      </c>
      <c r="AZ44" s="199">
        <f t="shared" si="15"/>
        <v>0</v>
      </c>
      <c r="BA44" s="199">
        <f t="shared" si="16"/>
        <v>0</v>
      </c>
      <c r="BB44" s="199">
        <f t="shared" si="17"/>
        <v>0</v>
      </c>
      <c r="BD44" s="199">
        <f t="shared" si="18"/>
        <v>0</v>
      </c>
      <c r="BE44" s="199">
        <f t="shared" si="19"/>
        <v>0</v>
      </c>
      <c r="BF44" s="199">
        <f t="shared" si="20"/>
        <v>0</v>
      </c>
      <c r="BG44" s="199">
        <f t="shared" si="21"/>
        <v>0</v>
      </c>
      <c r="BH44" s="199">
        <f t="shared" si="22"/>
        <v>0</v>
      </c>
      <c r="BI44" s="199">
        <f t="shared" si="23"/>
        <v>0</v>
      </c>
      <c r="BJ44" s="199">
        <f t="shared" si="24"/>
        <v>0</v>
      </c>
      <c r="BK44" s="199">
        <f t="shared" si="25"/>
        <v>0</v>
      </c>
      <c r="BL44" s="199">
        <f t="shared" si="26"/>
        <v>0</v>
      </c>
      <c r="BN44" s="199">
        <f t="shared" si="27"/>
        <v>0</v>
      </c>
      <c r="BO44" s="199">
        <f t="shared" si="28"/>
        <v>0</v>
      </c>
      <c r="BP44" s="199">
        <f t="shared" si="29"/>
        <v>0</v>
      </c>
      <c r="BQ44" s="199">
        <f t="shared" si="30"/>
        <v>0</v>
      </c>
      <c r="BR44" s="199">
        <f t="shared" si="31"/>
        <v>0</v>
      </c>
      <c r="BS44" s="199">
        <f t="shared" si="32"/>
        <v>0</v>
      </c>
      <c r="BT44" s="199">
        <f t="shared" si="33"/>
        <v>0</v>
      </c>
      <c r="BU44" s="199">
        <f t="shared" si="34"/>
        <v>0</v>
      </c>
      <c r="BV44" s="199">
        <f t="shared" si="35"/>
        <v>0</v>
      </c>
    </row>
    <row r="45" spans="1:74">
      <c r="A45" s="189">
        <v>45</v>
      </c>
      <c r="B45" s="173"/>
      <c r="C45" s="175"/>
      <c r="D45" s="171"/>
      <c r="E45" s="306"/>
      <c r="F45" s="170"/>
      <c r="G45" s="174"/>
      <c r="H45" s="207"/>
      <c r="I45" s="197"/>
      <c r="J45" s="197"/>
      <c r="K45" s="197"/>
      <c r="L45" s="197"/>
      <c r="M45" s="197"/>
      <c r="N45" s="197"/>
      <c r="O45" s="197"/>
      <c r="P45" s="197"/>
      <c r="Q45" s="201">
        <f t="shared" si="3"/>
        <v>0</v>
      </c>
      <c r="R45" s="208">
        <f t="shared" si="4"/>
        <v>0</v>
      </c>
      <c r="S45" s="207"/>
      <c r="T45" s="197"/>
      <c r="U45" s="197"/>
      <c r="V45" s="197"/>
      <c r="W45" s="197"/>
      <c r="X45" s="197"/>
      <c r="Y45" s="197"/>
      <c r="Z45" s="197"/>
      <c r="AA45" s="197"/>
      <c r="AB45" s="201">
        <f t="shared" si="5"/>
        <v>0</v>
      </c>
      <c r="AC45" s="208">
        <f t="shared" si="6"/>
        <v>0</v>
      </c>
      <c r="AD45" s="207"/>
      <c r="AE45" s="197"/>
      <c r="AF45" s="197"/>
      <c r="AG45" s="197"/>
      <c r="AH45" s="197"/>
      <c r="AI45" s="197"/>
      <c r="AJ45" s="197"/>
      <c r="AK45" s="197"/>
      <c r="AL45" s="197"/>
      <c r="AM45" s="201">
        <f t="shared" si="7"/>
        <v>0</v>
      </c>
      <c r="AN45" s="208">
        <f t="shared" si="8"/>
        <v>0</v>
      </c>
      <c r="AP45" s="185" t="s">
        <v>26</v>
      </c>
      <c r="AQ45" s="186">
        <v>0.99</v>
      </c>
      <c r="AT45" s="199">
        <f t="shared" si="9"/>
        <v>0</v>
      </c>
      <c r="AU45" s="199">
        <f t="shared" si="10"/>
        <v>0</v>
      </c>
      <c r="AV45" s="199">
        <f t="shared" si="11"/>
        <v>0</v>
      </c>
      <c r="AW45" s="199">
        <f t="shared" si="12"/>
        <v>0</v>
      </c>
      <c r="AX45" s="199">
        <f t="shared" si="13"/>
        <v>0</v>
      </c>
      <c r="AY45" s="199">
        <f t="shared" si="14"/>
        <v>0</v>
      </c>
      <c r="AZ45" s="199">
        <f t="shared" si="15"/>
        <v>0</v>
      </c>
      <c r="BA45" s="199">
        <f t="shared" si="16"/>
        <v>0</v>
      </c>
      <c r="BB45" s="199">
        <f t="shared" si="17"/>
        <v>0</v>
      </c>
      <c r="BD45" s="199">
        <f t="shared" si="18"/>
        <v>0</v>
      </c>
      <c r="BE45" s="199">
        <f t="shared" si="19"/>
        <v>0</v>
      </c>
      <c r="BF45" s="199">
        <f t="shared" si="20"/>
        <v>0</v>
      </c>
      <c r="BG45" s="199">
        <f t="shared" si="21"/>
        <v>0</v>
      </c>
      <c r="BH45" s="199">
        <f t="shared" si="22"/>
        <v>0</v>
      </c>
      <c r="BI45" s="199">
        <f t="shared" si="23"/>
        <v>0</v>
      </c>
      <c r="BJ45" s="199">
        <f t="shared" si="24"/>
        <v>0</v>
      </c>
      <c r="BK45" s="199">
        <f t="shared" si="25"/>
        <v>0</v>
      </c>
      <c r="BL45" s="199">
        <f t="shared" si="26"/>
        <v>0</v>
      </c>
      <c r="BN45" s="199">
        <f t="shared" si="27"/>
        <v>0</v>
      </c>
      <c r="BO45" s="199">
        <f t="shared" si="28"/>
        <v>0</v>
      </c>
      <c r="BP45" s="199">
        <f t="shared" si="29"/>
        <v>0</v>
      </c>
      <c r="BQ45" s="199">
        <f t="shared" si="30"/>
        <v>0</v>
      </c>
      <c r="BR45" s="199">
        <f t="shared" si="31"/>
        <v>0</v>
      </c>
      <c r="BS45" s="199">
        <f t="shared" si="32"/>
        <v>0</v>
      </c>
      <c r="BT45" s="199">
        <f t="shared" si="33"/>
        <v>0</v>
      </c>
      <c r="BU45" s="199">
        <f t="shared" si="34"/>
        <v>0</v>
      </c>
      <c r="BV45" s="199">
        <f t="shared" si="35"/>
        <v>0</v>
      </c>
    </row>
    <row r="46" spans="1:74" ht="15" thickBot="1">
      <c r="A46" s="189">
        <v>46</v>
      </c>
      <c r="B46" s="173"/>
      <c r="C46" s="175"/>
      <c r="D46" s="171"/>
      <c r="E46" s="306"/>
      <c r="F46" s="170"/>
      <c r="G46" s="174"/>
      <c r="H46" s="207"/>
      <c r="I46" s="197"/>
      <c r="J46" s="197"/>
      <c r="K46" s="197"/>
      <c r="L46" s="197"/>
      <c r="M46" s="197"/>
      <c r="N46" s="197"/>
      <c r="O46" s="197"/>
      <c r="P46" s="197"/>
      <c r="Q46" s="201">
        <f t="shared" si="3"/>
        <v>0</v>
      </c>
      <c r="R46" s="208">
        <f t="shared" si="4"/>
        <v>0</v>
      </c>
      <c r="S46" s="207"/>
      <c r="T46" s="197"/>
      <c r="U46" s="197"/>
      <c r="V46" s="197"/>
      <c r="W46" s="197"/>
      <c r="X46" s="197"/>
      <c r="Y46" s="197"/>
      <c r="Z46" s="197"/>
      <c r="AA46" s="197"/>
      <c r="AB46" s="201">
        <f t="shared" si="5"/>
        <v>0</v>
      </c>
      <c r="AC46" s="208">
        <f t="shared" si="6"/>
        <v>0</v>
      </c>
      <c r="AD46" s="207"/>
      <c r="AE46" s="197"/>
      <c r="AF46" s="197"/>
      <c r="AG46" s="197"/>
      <c r="AH46" s="197"/>
      <c r="AI46" s="197"/>
      <c r="AJ46" s="197"/>
      <c r="AK46" s="197"/>
      <c r="AL46" s="197"/>
      <c r="AM46" s="201">
        <f t="shared" si="7"/>
        <v>0</v>
      </c>
      <c r="AN46" s="208">
        <f t="shared" si="8"/>
        <v>0</v>
      </c>
      <c r="AP46" s="187" t="s">
        <v>18</v>
      </c>
      <c r="AQ46" s="188">
        <v>0.89</v>
      </c>
      <c r="AT46" s="199">
        <f t="shared" si="9"/>
        <v>0</v>
      </c>
      <c r="AU46" s="199">
        <f t="shared" si="10"/>
        <v>0</v>
      </c>
      <c r="AV46" s="199">
        <f t="shared" si="11"/>
        <v>0</v>
      </c>
      <c r="AW46" s="199">
        <f t="shared" si="12"/>
        <v>0</v>
      </c>
      <c r="AX46" s="199">
        <f t="shared" si="13"/>
        <v>0</v>
      </c>
      <c r="AY46" s="199">
        <f t="shared" si="14"/>
        <v>0</v>
      </c>
      <c r="AZ46" s="199">
        <f t="shared" si="15"/>
        <v>0</v>
      </c>
      <c r="BA46" s="199">
        <f t="shared" si="16"/>
        <v>0</v>
      </c>
      <c r="BB46" s="199">
        <f t="shared" si="17"/>
        <v>0</v>
      </c>
      <c r="BD46" s="199">
        <f t="shared" si="18"/>
        <v>0</v>
      </c>
      <c r="BE46" s="199">
        <f t="shared" si="19"/>
        <v>0</v>
      </c>
      <c r="BF46" s="199">
        <f t="shared" si="20"/>
        <v>0</v>
      </c>
      <c r="BG46" s="199">
        <f t="shared" si="21"/>
        <v>0</v>
      </c>
      <c r="BH46" s="199">
        <f t="shared" si="22"/>
        <v>0</v>
      </c>
      <c r="BI46" s="199">
        <f t="shared" si="23"/>
        <v>0</v>
      </c>
      <c r="BJ46" s="199">
        <f t="shared" si="24"/>
        <v>0</v>
      </c>
      <c r="BK46" s="199">
        <f t="shared" si="25"/>
        <v>0</v>
      </c>
      <c r="BL46" s="199">
        <f t="shared" si="26"/>
        <v>0</v>
      </c>
      <c r="BN46" s="199">
        <f t="shared" si="27"/>
        <v>0</v>
      </c>
      <c r="BO46" s="199">
        <f t="shared" si="28"/>
        <v>0</v>
      </c>
      <c r="BP46" s="199">
        <f t="shared" si="29"/>
        <v>0</v>
      </c>
      <c r="BQ46" s="199">
        <f t="shared" si="30"/>
        <v>0</v>
      </c>
      <c r="BR46" s="199">
        <f t="shared" si="31"/>
        <v>0</v>
      </c>
      <c r="BS46" s="199">
        <f t="shared" si="32"/>
        <v>0</v>
      </c>
      <c r="BT46" s="199">
        <f t="shared" si="33"/>
        <v>0</v>
      </c>
      <c r="BU46" s="199">
        <f t="shared" si="34"/>
        <v>0</v>
      </c>
      <c r="BV46" s="199">
        <f t="shared" si="35"/>
        <v>0</v>
      </c>
    </row>
    <row r="47" spans="1:74">
      <c r="A47" s="189">
        <v>47</v>
      </c>
      <c r="B47" s="173"/>
      <c r="C47" s="175"/>
      <c r="D47" s="171"/>
      <c r="E47" s="306"/>
      <c r="F47" s="170"/>
      <c r="G47" s="174"/>
      <c r="H47" s="207"/>
      <c r="I47" s="197"/>
      <c r="J47" s="197"/>
      <c r="K47" s="197"/>
      <c r="L47" s="197"/>
      <c r="M47" s="197"/>
      <c r="N47" s="197"/>
      <c r="O47" s="197"/>
      <c r="P47" s="197"/>
      <c r="Q47" s="201">
        <f t="shared" si="3"/>
        <v>0</v>
      </c>
      <c r="R47" s="208">
        <f t="shared" si="4"/>
        <v>0</v>
      </c>
      <c r="S47" s="207"/>
      <c r="T47" s="197"/>
      <c r="U47" s="197"/>
      <c r="V47" s="197"/>
      <c r="W47" s="197"/>
      <c r="X47" s="197"/>
      <c r="Y47" s="197"/>
      <c r="Z47" s="197"/>
      <c r="AA47" s="197"/>
      <c r="AB47" s="201">
        <f t="shared" si="5"/>
        <v>0</v>
      </c>
      <c r="AC47" s="208">
        <f t="shared" si="6"/>
        <v>0</v>
      </c>
      <c r="AD47" s="207"/>
      <c r="AE47" s="197"/>
      <c r="AF47" s="197"/>
      <c r="AG47" s="197"/>
      <c r="AH47" s="197"/>
      <c r="AI47" s="197"/>
      <c r="AJ47" s="197"/>
      <c r="AK47" s="197"/>
      <c r="AL47" s="197"/>
      <c r="AM47" s="201">
        <f t="shared" si="7"/>
        <v>0</v>
      </c>
      <c r="AN47" s="208">
        <f t="shared" si="8"/>
        <v>0</v>
      </c>
      <c r="AT47" s="199">
        <f t="shared" si="9"/>
        <v>0</v>
      </c>
      <c r="AU47" s="199">
        <f t="shared" si="10"/>
        <v>0</v>
      </c>
      <c r="AV47" s="199">
        <f t="shared" si="11"/>
        <v>0</v>
      </c>
      <c r="AW47" s="199">
        <f t="shared" si="12"/>
        <v>0</v>
      </c>
      <c r="AX47" s="199">
        <f t="shared" si="13"/>
        <v>0</v>
      </c>
      <c r="AY47" s="199">
        <f t="shared" si="14"/>
        <v>0</v>
      </c>
      <c r="AZ47" s="199">
        <f t="shared" si="15"/>
        <v>0</v>
      </c>
      <c r="BA47" s="199">
        <f t="shared" si="16"/>
        <v>0</v>
      </c>
      <c r="BB47" s="199">
        <f t="shared" si="17"/>
        <v>0</v>
      </c>
      <c r="BD47" s="199">
        <f t="shared" si="18"/>
        <v>0</v>
      </c>
      <c r="BE47" s="199">
        <f t="shared" si="19"/>
        <v>0</v>
      </c>
      <c r="BF47" s="199">
        <f t="shared" si="20"/>
        <v>0</v>
      </c>
      <c r="BG47" s="199">
        <f t="shared" si="21"/>
        <v>0</v>
      </c>
      <c r="BH47" s="199">
        <f t="shared" si="22"/>
        <v>0</v>
      </c>
      <c r="BI47" s="199">
        <f t="shared" si="23"/>
        <v>0</v>
      </c>
      <c r="BJ47" s="199">
        <f t="shared" si="24"/>
        <v>0</v>
      </c>
      <c r="BK47" s="199">
        <f t="shared" si="25"/>
        <v>0</v>
      </c>
      <c r="BL47" s="199">
        <f t="shared" si="26"/>
        <v>0</v>
      </c>
      <c r="BN47" s="199">
        <f t="shared" si="27"/>
        <v>0</v>
      </c>
      <c r="BO47" s="199">
        <f t="shared" si="28"/>
        <v>0</v>
      </c>
      <c r="BP47" s="199">
        <f t="shared" si="29"/>
        <v>0</v>
      </c>
      <c r="BQ47" s="199">
        <f t="shared" si="30"/>
        <v>0</v>
      </c>
      <c r="BR47" s="199">
        <f t="shared" si="31"/>
        <v>0</v>
      </c>
      <c r="BS47" s="199">
        <f t="shared" si="32"/>
        <v>0</v>
      </c>
      <c r="BT47" s="199">
        <f t="shared" si="33"/>
        <v>0</v>
      </c>
      <c r="BU47" s="199">
        <f t="shared" si="34"/>
        <v>0</v>
      </c>
      <c r="BV47" s="199">
        <f t="shared" si="35"/>
        <v>0</v>
      </c>
    </row>
    <row r="48" spans="1:74">
      <c r="A48" s="189">
        <v>48</v>
      </c>
      <c r="B48" s="173"/>
      <c r="C48" s="175"/>
      <c r="D48" s="171"/>
      <c r="E48" s="306"/>
      <c r="F48" s="170"/>
      <c r="G48" s="174"/>
      <c r="H48" s="207"/>
      <c r="I48" s="197"/>
      <c r="J48" s="197"/>
      <c r="K48" s="197"/>
      <c r="L48" s="197"/>
      <c r="M48" s="197"/>
      <c r="N48" s="197"/>
      <c r="O48" s="197"/>
      <c r="P48" s="197"/>
      <c r="Q48" s="201">
        <f t="shared" si="3"/>
        <v>0</v>
      </c>
      <c r="R48" s="208">
        <f t="shared" si="4"/>
        <v>0</v>
      </c>
      <c r="S48" s="207"/>
      <c r="T48" s="197"/>
      <c r="U48" s="197"/>
      <c r="V48" s="197"/>
      <c r="W48" s="197"/>
      <c r="X48" s="197"/>
      <c r="Y48" s="197"/>
      <c r="Z48" s="197"/>
      <c r="AA48" s="197"/>
      <c r="AB48" s="201">
        <f t="shared" si="5"/>
        <v>0</v>
      </c>
      <c r="AC48" s="208">
        <f t="shared" si="6"/>
        <v>0</v>
      </c>
      <c r="AD48" s="207"/>
      <c r="AE48" s="197"/>
      <c r="AF48" s="197"/>
      <c r="AG48" s="197"/>
      <c r="AH48" s="197"/>
      <c r="AI48" s="197"/>
      <c r="AJ48" s="197"/>
      <c r="AK48" s="197"/>
      <c r="AL48" s="197"/>
      <c r="AM48" s="201">
        <f t="shared" si="7"/>
        <v>0</v>
      </c>
      <c r="AN48" s="208">
        <f t="shared" si="8"/>
        <v>0</v>
      </c>
      <c r="AT48" s="199">
        <f t="shared" si="9"/>
        <v>0</v>
      </c>
      <c r="AU48" s="199">
        <f t="shared" si="10"/>
        <v>0</v>
      </c>
      <c r="AV48" s="199">
        <f t="shared" si="11"/>
        <v>0</v>
      </c>
      <c r="AW48" s="199">
        <f t="shared" si="12"/>
        <v>0</v>
      </c>
      <c r="AX48" s="199">
        <f t="shared" si="13"/>
        <v>0</v>
      </c>
      <c r="AY48" s="199">
        <f t="shared" si="14"/>
        <v>0</v>
      </c>
      <c r="AZ48" s="199">
        <f t="shared" si="15"/>
        <v>0</v>
      </c>
      <c r="BA48" s="199">
        <f t="shared" si="16"/>
        <v>0</v>
      </c>
      <c r="BB48" s="199">
        <f t="shared" si="17"/>
        <v>0</v>
      </c>
      <c r="BD48" s="199">
        <f t="shared" si="18"/>
        <v>0</v>
      </c>
      <c r="BE48" s="199">
        <f t="shared" si="19"/>
        <v>0</v>
      </c>
      <c r="BF48" s="199">
        <f t="shared" si="20"/>
        <v>0</v>
      </c>
      <c r="BG48" s="199">
        <f t="shared" si="21"/>
        <v>0</v>
      </c>
      <c r="BH48" s="199">
        <f t="shared" si="22"/>
        <v>0</v>
      </c>
      <c r="BI48" s="199">
        <f t="shared" si="23"/>
        <v>0</v>
      </c>
      <c r="BJ48" s="199">
        <f t="shared" si="24"/>
        <v>0</v>
      </c>
      <c r="BK48" s="199">
        <f t="shared" si="25"/>
        <v>0</v>
      </c>
      <c r="BL48" s="199">
        <f t="shared" si="26"/>
        <v>0</v>
      </c>
      <c r="BN48" s="199">
        <f t="shared" si="27"/>
        <v>0</v>
      </c>
      <c r="BO48" s="199">
        <f t="shared" si="28"/>
        <v>0</v>
      </c>
      <c r="BP48" s="199">
        <f t="shared" si="29"/>
        <v>0</v>
      </c>
      <c r="BQ48" s="199">
        <f t="shared" si="30"/>
        <v>0</v>
      </c>
      <c r="BR48" s="199">
        <f t="shared" si="31"/>
        <v>0</v>
      </c>
      <c r="BS48" s="199">
        <f t="shared" si="32"/>
        <v>0</v>
      </c>
      <c r="BT48" s="199">
        <f t="shared" si="33"/>
        <v>0</v>
      </c>
      <c r="BU48" s="199">
        <f t="shared" si="34"/>
        <v>0</v>
      </c>
      <c r="BV48" s="199">
        <f t="shared" si="35"/>
        <v>0</v>
      </c>
    </row>
    <row r="49" spans="1:74">
      <c r="A49" s="189">
        <v>49</v>
      </c>
      <c r="B49" s="173"/>
      <c r="C49" s="175"/>
      <c r="D49" s="171"/>
      <c r="E49" s="306"/>
      <c r="F49" s="170"/>
      <c r="G49" s="174"/>
      <c r="H49" s="207"/>
      <c r="I49" s="197"/>
      <c r="J49" s="197"/>
      <c r="K49" s="197"/>
      <c r="L49" s="197"/>
      <c r="M49" s="197"/>
      <c r="N49" s="197"/>
      <c r="O49" s="197"/>
      <c r="P49" s="197"/>
      <c r="Q49" s="201">
        <f t="shared" si="3"/>
        <v>0</v>
      </c>
      <c r="R49" s="208">
        <f t="shared" si="4"/>
        <v>0</v>
      </c>
      <c r="S49" s="207"/>
      <c r="T49" s="197"/>
      <c r="U49" s="197"/>
      <c r="V49" s="197"/>
      <c r="W49" s="197"/>
      <c r="X49" s="197"/>
      <c r="Y49" s="197"/>
      <c r="Z49" s="197"/>
      <c r="AA49" s="197"/>
      <c r="AB49" s="201">
        <f t="shared" si="5"/>
        <v>0</v>
      </c>
      <c r="AC49" s="208">
        <f t="shared" si="6"/>
        <v>0</v>
      </c>
      <c r="AD49" s="207"/>
      <c r="AE49" s="197"/>
      <c r="AF49" s="197"/>
      <c r="AG49" s="197"/>
      <c r="AH49" s="197"/>
      <c r="AI49" s="197"/>
      <c r="AJ49" s="197"/>
      <c r="AK49" s="197"/>
      <c r="AL49" s="197"/>
      <c r="AM49" s="201">
        <f t="shared" si="7"/>
        <v>0</v>
      </c>
      <c r="AN49" s="208">
        <f t="shared" si="8"/>
        <v>0</v>
      </c>
      <c r="AT49" s="199">
        <f t="shared" si="9"/>
        <v>0</v>
      </c>
      <c r="AU49" s="199">
        <f t="shared" si="10"/>
        <v>0</v>
      </c>
      <c r="AV49" s="199">
        <f t="shared" si="11"/>
        <v>0</v>
      </c>
      <c r="AW49" s="199">
        <f t="shared" si="12"/>
        <v>0</v>
      </c>
      <c r="AX49" s="199">
        <f t="shared" si="13"/>
        <v>0</v>
      </c>
      <c r="AY49" s="199">
        <f t="shared" si="14"/>
        <v>0</v>
      </c>
      <c r="AZ49" s="199">
        <f t="shared" si="15"/>
        <v>0</v>
      </c>
      <c r="BA49" s="199">
        <f t="shared" si="16"/>
        <v>0</v>
      </c>
      <c r="BB49" s="199">
        <f t="shared" si="17"/>
        <v>0</v>
      </c>
      <c r="BD49" s="199">
        <f t="shared" si="18"/>
        <v>0</v>
      </c>
      <c r="BE49" s="199">
        <f t="shared" si="19"/>
        <v>0</v>
      </c>
      <c r="BF49" s="199">
        <f t="shared" si="20"/>
        <v>0</v>
      </c>
      <c r="BG49" s="199">
        <f t="shared" si="21"/>
        <v>0</v>
      </c>
      <c r="BH49" s="199">
        <f t="shared" si="22"/>
        <v>0</v>
      </c>
      <c r="BI49" s="199">
        <f t="shared" si="23"/>
        <v>0</v>
      </c>
      <c r="BJ49" s="199">
        <f t="shared" si="24"/>
        <v>0</v>
      </c>
      <c r="BK49" s="199">
        <f t="shared" si="25"/>
        <v>0</v>
      </c>
      <c r="BL49" s="199">
        <f t="shared" si="26"/>
        <v>0</v>
      </c>
      <c r="BN49" s="199">
        <f t="shared" si="27"/>
        <v>0</v>
      </c>
      <c r="BO49" s="199">
        <f t="shared" si="28"/>
        <v>0</v>
      </c>
      <c r="BP49" s="199">
        <f t="shared" si="29"/>
        <v>0</v>
      </c>
      <c r="BQ49" s="199">
        <f t="shared" si="30"/>
        <v>0</v>
      </c>
      <c r="BR49" s="199">
        <f t="shared" si="31"/>
        <v>0</v>
      </c>
      <c r="BS49" s="199">
        <f t="shared" si="32"/>
        <v>0</v>
      </c>
      <c r="BT49" s="199">
        <f t="shared" si="33"/>
        <v>0</v>
      </c>
      <c r="BU49" s="199">
        <f t="shared" si="34"/>
        <v>0</v>
      </c>
      <c r="BV49" s="199">
        <f t="shared" si="35"/>
        <v>0</v>
      </c>
    </row>
    <row r="50" spans="1:74">
      <c r="A50" s="189">
        <v>50</v>
      </c>
      <c r="B50" s="173"/>
      <c r="C50" s="175"/>
      <c r="D50" s="171"/>
      <c r="E50" s="306"/>
      <c r="F50" s="170"/>
      <c r="G50" s="174"/>
      <c r="H50" s="207"/>
      <c r="I50" s="197"/>
      <c r="J50" s="197"/>
      <c r="K50" s="197"/>
      <c r="L50" s="197"/>
      <c r="M50" s="197"/>
      <c r="N50" s="197"/>
      <c r="O50" s="197"/>
      <c r="P50" s="197"/>
      <c r="Q50" s="201">
        <f t="shared" si="3"/>
        <v>0</v>
      </c>
      <c r="R50" s="208">
        <f t="shared" si="4"/>
        <v>0</v>
      </c>
      <c r="S50" s="207"/>
      <c r="T50" s="197"/>
      <c r="U50" s="197"/>
      <c r="V50" s="197"/>
      <c r="W50" s="197"/>
      <c r="X50" s="197"/>
      <c r="Y50" s="197"/>
      <c r="Z50" s="197"/>
      <c r="AA50" s="197"/>
      <c r="AB50" s="201">
        <f t="shared" si="5"/>
        <v>0</v>
      </c>
      <c r="AC50" s="208">
        <f t="shared" si="6"/>
        <v>0</v>
      </c>
      <c r="AD50" s="207"/>
      <c r="AE50" s="197"/>
      <c r="AF50" s="197"/>
      <c r="AG50" s="197"/>
      <c r="AH50" s="197"/>
      <c r="AI50" s="197"/>
      <c r="AJ50" s="197"/>
      <c r="AK50" s="197"/>
      <c r="AL50" s="197"/>
      <c r="AM50" s="201">
        <f t="shared" si="7"/>
        <v>0</v>
      </c>
      <c r="AN50" s="208">
        <f t="shared" si="8"/>
        <v>0</v>
      </c>
      <c r="AT50" s="199">
        <f t="shared" si="9"/>
        <v>0</v>
      </c>
      <c r="AU50" s="199">
        <f t="shared" si="10"/>
        <v>0</v>
      </c>
      <c r="AV50" s="199">
        <f t="shared" si="11"/>
        <v>0</v>
      </c>
      <c r="AW50" s="199">
        <f t="shared" si="12"/>
        <v>0</v>
      </c>
      <c r="AX50" s="199">
        <f t="shared" si="13"/>
        <v>0</v>
      </c>
      <c r="AY50" s="199">
        <f t="shared" si="14"/>
        <v>0</v>
      </c>
      <c r="AZ50" s="199">
        <f t="shared" si="15"/>
        <v>0</v>
      </c>
      <c r="BA50" s="199">
        <f t="shared" si="16"/>
        <v>0</v>
      </c>
      <c r="BB50" s="199">
        <f t="shared" si="17"/>
        <v>0</v>
      </c>
      <c r="BD50" s="199">
        <f t="shared" si="18"/>
        <v>0</v>
      </c>
      <c r="BE50" s="199">
        <f t="shared" si="19"/>
        <v>0</v>
      </c>
      <c r="BF50" s="199">
        <f t="shared" si="20"/>
        <v>0</v>
      </c>
      <c r="BG50" s="199">
        <f t="shared" si="21"/>
        <v>0</v>
      </c>
      <c r="BH50" s="199">
        <f t="shared" si="22"/>
        <v>0</v>
      </c>
      <c r="BI50" s="199">
        <f t="shared" si="23"/>
        <v>0</v>
      </c>
      <c r="BJ50" s="199">
        <f t="shared" si="24"/>
        <v>0</v>
      </c>
      <c r="BK50" s="199">
        <f t="shared" si="25"/>
        <v>0</v>
      </c>
      <c r="BL50" s="199">
        <f t="shared" si="26"/>
        <v>0</v>
      </c>
      <c r="BN50" s="199">
        <f t="shared" si="27"/>
        <v>0</v>
      </c>
      <c r="BO50" s="199">
        <f t="shared" si="28"/>
        <v>0</v>
      </c>
      <c r="BP50" s="199">
        <f t="shared" si="29"/>
        <v>0</v>
      </c>
      <c r="BQ50" s="199">
        <f t="shared" si="30"/>
        <v>0</v>
      </c>
      <c r="BR50" s="199">
        <f t="shared" si="31"/>
        <v>0</v>
      </c>
      <c r="BS50" s="199">
        <f t="shared" si="32"/>
        <v>0</v>
      </c>
      <c r="BT50" s="199">
        <f t="shared" si="33"/>
        <v>0</v>
      </c>
      <c r="BU50" s="199">
        <f t="shared" si="34"/>
        <v>0</v>
      </c>
      <c r="BV50" s="199">
        <f t="shared" si="35"/>
        <v>0</v>
      </c>
    </row>
    <row r="51" spans="1:74">
      <c r="A51" s="189">
        <v>51</v>
      </c>
      <c r="B51" s="173"/>
      <c r="C51" s="175"/>
      <c r="D51" s="171"/>
      <c r="E51" s="306"/>
      <c r="F51" s="170"/>
      <c r="G51" s="174"/>
      <c r="H51" s="207"/>
      <c r="I51" s="197"/>
      <c r="J51" s="197"/>
      <c r="K51" s="197"/>
      <c r="L51" s="197"/>
      <c r="M51" s="197"/>
      <c r="N51" s="197"/>
      <c r="O51" s="197"/>
      <c r="P51" s="197"/>
      <c r="Q51" s="201">
        <f t="shared" si="3"/>
        <v>0</v>
      </c>
      <c r="R51" s="208">
        <f t="shared" si="4"/>
        <v>0</v>
      </c>
      <c r="S51" s="207"/>
      <c r="T51" s="197"/>
      <c r="U51" s="197"/>
      <c r="V51" s="197"/>
      <c r="W51" s="197"/>
      <c r="X51" s="197"/>
      <c r="Y51" s="197"/>
      <c r="Z51" s="197"/>
      <c r="AA51" s="197"/>
      <c r="AB51" s="201">
        <f t="shared" si="5"/>
        <v>0</v>
      </c>
      <c r="AC51" s="208">
        <f t="shared" si="6"/>
        <v>0</v>
      </c>
      <c r="AD51" s="207"/>
      <c r="AE51" s="197"/>
      <c r="AF51" s="197"/>
      <c r="AG51" s="197"/>
      <c r="AH51" s="197"/>
      <c r="AI51" s="197"/>
      <c r="AJ51" s="197"/>
      <c r="AK51" s="197"/>
      <c r="AL51" s="197"/>
      <c r="AM51" s="201">
        <f t="shared" si="7"/>
        <v>0</v>
      </c>
      <c r="AN51" s="208">
        <f t="shared" si="8"/>
        <v>0</v>
      </c>
      <c r="AT51" s="199">
        <f t="shared" si="9"/>
        <v>0</v>
      </c>
      <c r="AU51" s="199">
        <f t="shared" si="10"/>
        <v>0</v>
      </c>
      <c r="AV51" s="199">
        <f t="shared" si="11"/>
        <v>0</v>
      </c>
      <c r="AW51" s="199">
        <f t="shared" si="12"/>
        <v>0</v>
      </c>
      <c r="AX51" s="199">
        <f t="shared" si="13"/>
        <v>0</v>
      </c>
      <c r="AY51" s="199">
        <f t="shared" si="14"/>
        <v>0</v>
      </c>
      <c r="AZ51" s="199">
        <f t="shared" si="15"/>
        <v>0</v>
      </c>
      <c r="BA51" s="199">
        <f t="shared" si="16"/>
        <v>0</v>
      </c>
      <c r="BB51" s="199">
        <f t="shared" si="17"/>
        <v>0</v>
      </c>
      <c r="BD51" s="199">
        <f t="shared" si="18"/>
        <v>0</v>
      </c>
      <c r="BE51" s="199">
        <f t="shared" si="19"/>
        <v>0</v>
      </c>
      <c r="BF51" s="199">
        <f t="shared" si="20"/>
        <v>0</v>
      </c>
      <c r="BG51" s="199">
        <f t="shared" si="21"/>
        <v>0</v>
      </c>
      <c r="BH51" s="199">
        <f t="shared" si="22"/>
        <v>0</v>
      </c>
      <c r="BI51" s="199">
        <f t="shared" si="23"/>
        <v>0</v>
      </c>
      <c r="BJ51" s="199">
        <f t="shared" si="24"/>
        <v>0</v>
      </c>
      <c r="BK51" s="199">
        <f t="shared" si="25"/>
        <v>0</v>
      </c>
      <c r="BL51" s="199">
        <f t="shared" si="26"/>
        <v>0</v>
      </c>
      <c r="BN51" s="199">
        <f t="shared" si="27"/>
        <v>0</v>
      </c>
      <c r="BO51" s="199">
        <f t="shared" si="28"/>
        <v>0</v>
      </c>
      <c r="BP51" s="199">
        <f t="shared" si="29"/>
        <v>0</v>
      </c>
      <c r="BQ51" s="199">
        <f t="shared" si="30"/>
        <v>0</v>
      </c>
      <c r="BR51" s="199">
        <f t="shared" si="31"/>
        <v>0</v>
      </c>
      <c r="BS51" s="199">
        <f t="shared" si="32"/>
        <v>0</v>
      </c>
      <c r="BT51" s="199">
        <f t="shared" si="33"/>
        <v>0</v>
      </c>
      <c r="BU51" s="199">
        <f t="shared" si="34"/>
        <v>0</v>
      </c>
      <c r="BV51" s="199">
        <f t="shared" si="35"/>
        <v>0</v>
      </c>
    </row>
    <row r="52" spans="1:74">
      <c r="A52" s="189">
        <v>52</v>
      </c>
      <c r="B52" s="173"/>
      <c r="C52" s="175"/>
      <c r="D52" s="171"/>
      <c r="E52" s="306"/>
      <c r="F52" s="170"/>
      <c r="G52" s="174"/>
      <c r="H52" s="207"/>
      <c r="I52" s="197"/>
      <c r="J52" s="197"/>
      <c r="K52" s="197"/>
      <c r="L52" s="197"/>
      <c r="M52" s="197"/>
      <c r="N52" s="197"/>
      <c r="O52" s="197"/>
      <c r="P52" s="197"/>
      <c r="Q52" s="201">
        <f t="shared" si="3"/>
        <v>0</v>
      </c>
      <c r="R52" s="208">
        <f t="shared" si="4"/>
        <v>0</v>
      </c>
      <c r="S52" s="207"/>
      <c r="T52" s="197"/>
      <c r="U52" s="197"/>
      <c r="V52" s="197"/>
      <c r="W52" s="197"/>
      <c r="X52" s="197"/>
      <c r="Y52" s="197"/>
      <c r="Z52" s="197"/>
      <c r="AA52" s="197"/>
      <c r="AB52" s="201">
        <f t="shared" si="5"/>
        <v>0</v>
      </c>
      <c r="AC52" s="208">
        <f t="shared" si="6"/>
        <v>0</v>
      </c>
      <c r="AD52" s="207"/>
      <c r="AE52" s="197"/>
      <c r="AF52" s="197"/>
      <c r="AG52" s="197"/>
      <c r="AH52" s="197"/>
      <c r="AI52" s="197"/>
      <c r="AJ52" s="197"/>
      <c r="AK52" s="197"/>
      <c r="AL52" s="197"/>
      <c r="AM52" s="201">
        <f t="shared" si="7"/>
        <v>0</v>
      </c>
      <c r="AN52" s="208">
        <f t="shared" si="8"/>
        <v>0</v>
      </c>
      <c r="AT52" s="199">
        <f t="shared" si="9"/>
        <v>0</v>
      </c>
      <c r="AU52" s="199">
        <f t="shared" si="10"/>
        <v>0</v>
      </c>
      <c r="AV52" s="199">
        <f t="shared" si="11"/>
        <v>0</v>
      </c>
      <c r="AW52" s="199">
        <f t="shared" si="12"/>
        <v>0</v>
      </c>
      <c r="AX52" s="199">
        <f t="shared" si="13"/>
        <v>0</v>
      </c>
      <c r="AY52" s="199">
        <f t="shared" si="14"/>
        <v>0</v>
      </c>
      <c r="AZ52" s="199">
        <f t="shared" si="15"/>
        <v>0</v>
      </c>
      <c r="BA52" s="199">
        <f t="shared" si="16"/>
        <v>0</v>
      </c>
      <c r="BB52" s="199">
        <f t="shared" si="17"/>
        <v>0</v>
      </c>
      <c r="BD52" s="199">
        <f t="shared" si="18"/>
        <v>0</v>
      </c>
      <c r="BE52" s="199">
        <f t="shared" si="19"/>
        <v>0</v>
      </c>
      <c r="BF52" s="199">
        <f t="shared" si="20"/>
        <v>0</v>
      </c>
      <c r="BG52" s="199">
        <f t="shared" si="21"/>
        <v>0</v>
      </c>
      <c r="BH52" s="199">
        <f t="shared" si="22"/>
        <v>0</v>
      </c>
      <c r="BI52" s="199">
        <f t="shared" si="23"/>
        <v>0</v>
      </c>
      <c r="BJ52" s="199">
        <f t="shared" si="24"/>
        <v>0</v>
      </c>
      <c r="BK52" s="199">
        <f t="shared" si="25"/>
        <v>0</v>
      </c>
      <c r="BL52" s="199">
        <f t="shared" si="26"/>
        <v>0</v>
      </c>
      <c r="BN52" s="199">
        <f t="shared" si="27"/>
        <v>0</v>
      </c>
      <c r="BO52" s="199">
        <f t="shared" si="28"/>
        <v>0</v>
      </c>
      <c r="BP52" s="199">
        <f t="shared" si="29"/>
        <v>0</v>
      </c>
      <c r="BQ52" s="199">
        <f t="shared" si="30"/>
        <v>0</v>
      </c>
      <c r="BR52" s="199">
        <f t="shared" si="31"/>
        <v>0</v>
      </c>
      <c r="BS52" s="199">
        <f t="shared" si="32"/>
        <v>0</v>
      </c>
      <c r="BT52" s="199">
        <f t="shared" si="33"/>
        <v>0</v>
      </c>
      <c r="BU52" s="199">
        <f t="shared" si="34"/>
        <v>0</v>
      </c>
      <c r="BV52" s="199">
        <f t="shared" si="35"/>
        <v>0</v>
      </c>
    </row>
    <row r="53" spans="1:74">
      <c r="A53" s="189">
        <v>53</v>
      </c>
      <c r="B53" s="173"/>
      <c r="C53" s="175"/>
      <c r="D53" s="171"/>
      <c r="E53" s="306"/>
      <c r="F53" s="170"/>
      <c r="G53" s="174"/>
      <c r="H53" s="207"/>
      <c r="I53" s="197"/>
      <c r="J53" s="197"/>
      <c r="K53" s="197"/>
      <c r="L53" s="197"/>
      <c r="M53" s="197"/>
      <c r="N53" s="197"/>
      <c r="O53" s="197"/>
      <c r="P53" s="197"/>
      <c r="Q53" s="201">
        <f t="shared" si="3"/>
        <v>0</v>
      </c>
      <c r="R53" s="208">
        <f t="shared" si="4"/>
        <v>0</v>
      </c>
      <c r="S53" s="207"/>
      <c r="T53" s="197"/>
      <c r="U53" s="197"/>
      <c r="V53" s="197"/>
      <c r="W53" s="197"/>
      <c r="X53" s="197"/>
      <c r="Y53" s="197"/>
      <c r="Z53" s="197"/>
      <c r="AA53" s="197"/>
      <c r="AB53" s="201">
        <f t="shared" si="5"/>
        <v>0</v>
      </c>
      <c r="AC53" s="208">
        <f t="shared" si="6"/>
        <v>0</v>
      </c>
      <c r="AD53" s="207"/>
      <c r="AE53" s="197"/>
      <c r="AF53" s="197"/>
      <c r="AG53" s="197"/>
      <c r="AH53" s="197"/>
      <c r="AI53" s="197"/>
      <c r="AJ53" s="197"/>
      <c r="AK53" s="197"/>
      <c r="AL53" s="197"/>
      <c r="AM53" s="201">
        <f t="shared" si="7"/>
        <v>0</v>
      </c>
      <c r="AN53" s="208">
        <f t="shared" si="8"/>
        <v>0</v>
      </c>
      <c r="AT53" s="199">
        <f t="shared" si="9"/>
        <v>0</v>
      </c>
      <c r="AU53" s="199">
        <f t="shared" si="10"/>
        <v>0</v>
      </c>
      <c r="AV53" s="199">
        <f t="shared" si="11"/>
        <v>0</v>
      </c>
      <c r="AW53" s="199">
        <f t="shared" si="12"/>
        <v>0</v>
      </c>
      <c r="AX53" s="199">
        <f t="shared" si="13"/>
        <v>0</v>
      </c>
      <c r="AY53" s="199">
        <f t="shared" si="14"/>
        <v>0</v>
      </c>
      <c r="AZ53" s="199">
        <f t="shared" si="15"/>
        <v>0</v>
      </c>
      <c r="BA53" s="199">
        <f t="shared" si="16"/>
        <v>0</v>
      </c>
      <c r="BB53" s="199">
        <f t="shared" si="17"/>
        <v>0</v>
      </c>
      <c r="BD53" s="199">
        <f t="shared" si="18"/>
        <v>0</v>
      </c>
      <c r="BE53" s="199">
        <f t="shared" si="19"/>
        <v>0</v>
      </c>
      <c r="BF53" s="199">
        <f t="shared" si="20"/>
        <v>0</v>
      </c>
      <c r="BG53" s="199">
        <f t="shared" si="21"/>
        <v>0</v>
      </c>
      <c r="BH53" s="199">
        <f t="shared" si="22"/>
        <v>0</v>
      </c>
      <c r="BI53" s="199">
        <f t="shared" si="23"/>
        <v>0</v>
      </c>
      <c r="BJ53" s="199">
        <f t="shared" si="24"/>
        <v>0</v>
      </c>
      <c r="BK53" s="199">
        <f t="shared" si="25"/>
        <v>0</v>
      </c>
      <c r="BL53" s="199">
        <f t="shared" si="26"/>
        <v>0</v>
      </c>
      <c r="BN53" s="199">
        <f t="shared" si="27"/>
        <v>0</v>
      </c>
      <c r="BO53" s="199">
        <f t="shared" si="28"/>
        <v>0</v>
      </c>
      <c r="BP53" s="199">
        <f t="shared" si="29"/>
        <v>0</v>
      </c>
      <c r="BQ53" s="199">
        <f t="shared" si="30"/>
        <v>0</v>
      </c>
      <c r="BR53" s="199">
        <f t="shared" si="31"/>
        <v>0</v>
      </c>
      <c r="BS53" s="199">
        <f t="shared" si="32"/>
        <v>0</v>
      </c>
      <c r="BT53" s="199">
        <f t="shared" si="33"/>
        <v>0</v>
      </c>
      <c r="BU53" s="199">
        <f t="shared" si="34"/>
        <v>0</v>
      </c>
      <c r="BV53" s="199">
        <f t="shared" si="35"/>
        <v>0</v>
      </c>
    </row>
    <row r="54" spans="1:74">
      <c r="A54" s="189">
        <v>54</v>
      </c>
      <c r="B54" s="173"/>
      <c r="C54" s="175"/>
      <c r="D54" s="171"/>
      <c r="E54" s="306"/>
      <c r="F54" s="170"/>
      <c r="G54" s="174"/>
      <c r="H54" s="207"/>
      <c r="I54" s="197"/>
      <c r="J54" s="197"/>
      <c r="K54" s="197"/>
      <c r="L54" s="197"/>
      <c r="M54" s="197"/>
      <c r="N54" s="197"/>
      <c r="O54" s="197"/>
      <c r="P54" s="197"/>
      <c r="Q54" s="201">
        <f t="shared" si="3"/>
        <v>0</v>
      </c>
      <c r="R54" s="208">
        <f t="shared" si="4"/>
        <v>0</v>
      </c>
      <c r="S54" s="207"/>
      <c r="T54" s="197"/>
      <c r="U54" s="197"/>
      <c r="V54" s="197"/>
      <c r="W54" s="197"/>
      <c r="X54" s="197"/>
      <c r="Y54" s="197"/>
      <c r="Z54" s="197"/>
      <c r="AA54" s="197"/>
      <c r="AB54" s="201">
        <f t="shared" si="5"/>
        <v>0</v>
      </c>
      <c r="AC54" s="208">
        <f t="shared" si="6"/>
        <v>0</v>
      </c>
      <c r="AD54" s="207"/>
      <c r="AE54" s="197"/>
      <c r="AF54" s="197"/>
      <c r="AG54" s="197"/>
      <c r="AH54" s="197"/>
      <c r="AI54" s="197"/>
      <c r="AJ54" s="197"/>
      <c r="AK54" s="197"/>
      <c r="AL54" s="197"/>
      <c r="AM54" s="201">
        <f t="shared" si="7"/>
        <v>0</v>
      </c>
      <c r="AN54" s="208">
        <f t="shared" si="8"/>
        <v>0</v>
      </c>
      <c r="AT54" s="199">
        <f t="shared" si="9"/>
        <v>0</v>
      </c>
      <c r="AU54" s="199">
        <f t="shared" si="10"/>
        <v>0</v>
      </c>
      <c r="AV54" s="199">
        <f t="shared" si="11"/>
        <v>0</v>
      </c>
      <c r="AW54" s="199">
        <f t="shared" si="12"/>
        <v>0</v>
      </c>
      <c r="AX54" s="199">
        <f t="shared" si="13"/>
        <v>0</v>
      </c>
      <c r="AY54" s="199">
        <f t="shared" si="14"/>
        <v>0</v>
      </c>
      <c r="AZ54" s="199">
        <f t="shared" si="15"/>
        <v>0</v>
      </c>
      <c r="BA54" s="199">
        <f t="shared" si="16"/>
        <v>0</v>
      </c>
      <c r="BB54" s="199">
        <f t="shared" si="17"/>
        <v>0</v>
      </c>
      <c r="BD54" s="199">
        <f t="shared" si="18"/>
        <v>0</v>
      </c>
      <c r="BE54" s="199">
        <f t="shared" si="19"/>
        <v>0</v>
      </c>
      <c r="BF54" s="199">
        <f t="shared" si="20"/>
        <v>0</v>
      </c>
      <c r="BG54" s="199">
        <f t="shared" si="21"/>
        <v>0</v>
      </c>
      <c r="BH54" s="199">
        <f t="shared" si="22"/>
        <v>0</v>
      </c>
      <c r="BI54" s="199">
        <f t="shared" si="23"/>
        <v>0</v>
      </c>
      <c r="BJ54" s="199">
        <f t="shared" si="24"/>
        <v>0</v>
      </c>
      <c r="BK54" s="199">
        <f t="shared" si="25"/>
        <v>0</v>
      </c>
      <c r="BL54" s="199">
        <f t="shared" si="26"/>
        <v>0</v>
      </c>
      <c r="BN54" s="199">
        <f t="shared" si="27"/>
        <v>0</v>
      </c>
      <c r="BO54" s="199">
        <f t="shared" si="28"/>
        <v>0</v>
      </c>
      <c r="BP54" s="199">
        <f t="shared" si="29"/>
        <v>0</v>
      </c>
      <c r="BQ54" s="199">
        <f t="shared" si="30"/>
        <v>0</v>
      </c>
      <c r="BR54" s="199">
        <f t="shared" si="31"/>
        <v>0</v>
      </c>
      <c r="BS54" s="199">
        <f t="shared" si="32"/>
        <v>0</v>
      </c>
      <c r="BT54" s="199">
        <f t="shared" si="33"/>
        <v>0</v>
      </c>
      <c r="BU54" s="199">
        <f t="shared" si="34"/>
        <v>0</v>
      </c>
      <c r="BV54" s="199">
        <f t="shared" si="35"/>
        <v>0</v>
      </c>
    </row>
    <row r="55" spans="1:74">
      <c r="A55" s="189">
        <v>55</v>
      </c>
      <c r="B55" s="173"/>
      <c r="C55" s="175"/>
      <c r="D55" s="171"/>
      <c r="E55" s="306"/>
      <c r="F55" s="170"/>
      <c r="G55" s="174"/>
      <c r="H55" s="207"/>
      <c r="I55" s="197"/>
      <c r="J55" s="197"/>
      <c r="K55" s="197"/>
      <c r="L55" s="197"/>
      <c r="M55" s="197"/>
      <c r="N55" s="197"/>
      <c r="O55" s="197"/>
      <c r="P55" s="197"/>
      <c r="Q55" s="201">
        <f t="shared" si="3"/>
        <v>0</v>
      </c>
      <c r="R55" s="208">
        <f t="shared" si="4"/>
        <v>0</v>
      </c>
      <c r="S55" s="207"/>
      <c r="T55" s="197"/>
      <c r="U55" s="197"/>
      <c r="V55" s="197"/>
      <c r="W55" s="197"/>
      <c r="X55" s="197"/>
      <c r="Y55" s="197"/>
      <c r="Z55" s="197"/>
      <c r="AA55" s="197"/>
      <c r="AB55" s="201">
        <f t="shared" si="5"/>
        <v>0</v>
      </c>
      <c r="AC55" s="208">
        <f t="shared" si="6"/>
        <v>0</v>
      </c>
      <c r="AD55" s="207"/>
      <c r="AE55" s="197"/>
      <c r="AF55" s="197"/>
      <c r="AG55" s="197"/>
      <c r="AH55" s="197"/>
      <c r="AI55" s="197"/>
      <c r="AJ55" s="197"/>
      <c r="AK55" s="197"/>
      <c r="AL55" s="197"/>
      <c r="AM55" s="201">
        <f t="shared" si="7"/>
        <v>0</v>
      </c>
      <c r="AN55" s="208">
        <f t="shared" si="8"/>
        <v>0</v>
      </c>
      <c r="AT55" s="199">
        <f t="shared" si="9"/>
        <v>0</v>
      </c>
      <c r="AU55" s="199">
        <f t="shared" si="10"/>
        <v>0</v>
      </c>
      <c r="AV55" s="199">
        <f t="shared" si="11"/>
        <v>0</v>
      </c>
      <c r="AW55" s="199">
        <f t="shared" si="12"/>
        <v>0</v>
      </c>
      <c r="AX55" s="199">
        <f t="shared" si="13"/>
        <v>0</v>
      </c>
      <c r="AY55" s="199">
        <f t="shared" si="14"/>
        <v>0</v>
      </c>
      <c r="AZ55" s="199">
        <f t="shared" si="15"/>
        <v>0</v>
      </c>
      <c r="BA55" s="199">
        <f t="shared" si="16"/>
        <v>0</v>
      </c>
      <c r="BB55" s="199">
        <f t="shared" si="17"/>
        <v>0</v>
      </c>
      <c r="BD55" s="199">
        <f t="shared" si="18"/>
        <v>0</v>
      </c>
      <c r="BE55" s="199">
        <f t="shared" si="19"/>
        <v>0</v>
      </c>
      <c r="BF55" s="199">
        <f t="shared" si="20"/>
        <v>0</v>
      </c>
      <c r="BG55" s="199">
        <f t="shared" si="21"/>
        <v>0</v>
      </c>
      <c r="BH55" s="199">
        <f t="shared" si="22"/>
        <v>0</v>
      </c>
      <c r="BI55" s="199">
        <f t="shared" si="23"/>
        <v>0</v>
      </c>
      <c r="BJ55" s="199">
        <f t="shared" si="24"/>
        <v>0</v>
      </c>
      <c r="BK55" s="199">
        <f t="shared" si="25"/>
        <v>0</v>
      </c>
      <c r="BL55" s="199">
        <f t="shared" si="26"/>
        <v>0</v>
      </c>
      <c r="BN55" s="199">
        <f t="shared" si="27"/>
        <v>0</v>
      </c>
      <c r="BO55" s="199">
        <f t="shared" si="28"/>
        <v>0</v>
      </c>
      <c r="BP55" s="199">
        <f t="shared" si="29"/>
        <v>0</v>
      </c>
      <c r="BQ55" s="199">
        <f t="shared" si="30"/>
        <v>0</v>
      </c>
      <c r="BR55" s="199">
        <f t="shared" si="31"/>
        <v>0</v>
      </c>
      <c r="BS55" s="199">
        <f t="shared" si="32"/>
        <v>0</v>
      </c>
      <c r="BT55" s="199">
        <f t="shared" si="33"/>
        <v>0</v>
      </c>
      <c r="BU55" s="199">
        <f t="shared" si="34"/>
        <v>0</v>
      </c>
      <c r="BV55" s="199">
        <f t="shared" si="35"/>
        <v>0</v>
      </c>
    </row>
    <row r="56" spans="1:74">
      <c r="A56" s="189">
        <v>56</v>
      </c>
      <c r="B56" s="173"/>
      <c r="C56" s="175"/>
      <c r="D56" s="171"/>
      <c r="E56" s="306"/>
      <c r="F56" s="170"/>
      <c r="G56" s="174"/>
      <c r="H56" s="207"/>
      <c r="I56" s="197"/>
      <c r="J56" s="197"/>
      <c r="K56" s="197"/>
      <c r="L56" s="197"/>
      <c r="M56" s="197"/>
      <c r="N56" s="197"/>
      <c r="O56" s="197"/>
      <c r="P56" s="197"/>
      <c r="Q56" s="201">
        <f t="shared" si="3"/>
        <v>0</v>
      </c>
      <c r="R56" s="208">
        <f t="shared" si="4"/>
        <v>0</v>
      </c>
      <c r="S56" s="207"/>
      <c r="T56" s="197"/>
      <c r="U56" s="197"/>
      <c r="V56" s="197"/>
      <c r="W56" s="197"/>
      <c r="X56" s="197"/>
      <c r="Y56" s="197"/>
      <c r="Z56" s="197"/>
      <c r="AA56" s="197"/>
      <c r="AB56" s="201">
        <f t="shared" si="5"/>
        <v>0</v>
      </c>
      <c r="AC56" s="208">
        <f t="shared" si="6"/>
        <v>0</v>
      </c>
      <c r="AD56" s="207"/>
      <c r="AE56" s="197"/>
      <c r="AF56" s="197"/>
      <c r="AG56" s="197"/>
      <c r="AH56" s="197"/>
      <c r="AI56" s="197"/>
      <c r="AJ56" s="197"/>
      <c r="AK56" s="197"/>
      <c r="AL56" s="197"/>
      <c r="AM56" s="201">
        <f t="shared" si="7"/>
        <v>0</v>
      </c>
      <c r="AN56" s="208">
        <f t="shared" si="8"/>
        <v>0</v>
      </c>
      <c r="AT56" s="199">
        <f t="shared" si="9"/>
        <v>0</v>
      </c>
      <c r="AU56" s="199">
        <f t="shared" si="10"/>
        <v>0</v>
      </c>
      <c r="AV56" s="199">
        <f t="shared" si="11"/>
        <v>0</v>
      </c>
      <c r="AW56" s="199">
        <f t="shared" si="12"/>
        <v>0</v>
      </c>
      <c r="AX56" s="199">
        <f t="shared" si="13"/>
        <v>0</v>
      </c>
      <c r="AY56" s="199">
        <f t="shared" si="14"/>
        <v>0</v>
      </c>
      <c r="AZ56" s="199">
        <f t="shared" si="15"/>
        <v>0</v>
      </c>
      <c r="BA56" s="199">
        <f t="shared" si="16"/>
        <v>0</v>
      </c>
      <c r="BB56" s="199">
        <f t="shared" si="17"/>
        <v>0</v>
      </c>
      <c r="BD56" s="199">
        <f t="shared" si="18"/>
        <v>0</v>
      </c>
      <c r="BE56" s="199">
        <f t="shared" si="19"/>
        <v>0</v>
      </c>
      <c r="BF56" s="199">
        <f t="shared" si="20"/>
        <v>0</v>
      </c>
      <c r="BG56" s="199">
        <f t="shared" si="21"/>
        <v>0</v>
      </c>
      <c r="BH56" s="199">
        <f t="shared" si="22"/>
        <v>0</v>
      </c>
      <c r="BI56" s="199">
        <f t="shared" si="23"/>
        <v>0</v>
      </c>
      <c r="BJ56" s="199">
        <f t="shared" si="24"/>
        <v>0</v>
      </c>
      <c r="BK56" s="199">
        <f t="shared" si="25"/>
        <v>0</v>
      </c>
      <c r="BL56" s="199">
        <f t="shared" si="26"/>
        <v>0</v>
      </c>
      <c r="BN56" s="199">
        <f t="shared" si="27"/>
        <v>0</v>
      </c>
      <c r="BO56" s="199">
        <f t="shared" si="28"/>
        <v>0</v>
      </c>
      <c r="BP56" s="199">
        <f t="shared" si="29"/>
        <v>0</v>
      </c>
      <c r="BQ56" s="199">
        <f t="shared" si="30"/>
        <v>0</v>
      </c>
      <c r="BR56" s="199">
        <f t="shared" si="31"/>
        <v>0</v>
      </c>
      <c r="BS56" s="199">
        <f t="shared" si="32"/>
        <v>0</v>
      </c>
      <c r="BT56" s="199">
        <f t="shared" si="33"/>
        <v>0</v>
      </c>
      <c r="BU56" s="199">
        <f t="shared" si="34"/>
        <v>0</v>
      </c>
      <c r="BV56" s="199">
        <f t="shared" si="35"/>
        <v>0</v>
      </c>
    </row>
    <row r="57" spans="1:74" ht="15" thickBot="1">
      <c r="A57" s="189">
        <v>57</v>
      </c>
      <c r="B57" s="173"/>
      <c r="C57" s="170"/>
      <c r="D57" s="171"/>
      <c r="E57" s="306"/>
      <c r="F57" s="170"/>
      <c r="G57" s="174"/>
      <c r="H57" s="207"/>
      <c r="I57" s="197"/>
      <c r="J57" s="197"/>
      <c r="K57" s="197"/>
      <c r="L57" s="197"/>
      <c r="M57" s="197"/>
      <c r="N57" s="197"/>
      <c r="O57" s="197"/>
      <c r="P57" s="197"/>
      <c r="Q57" s="201">
        <f t="shared" si="3"/>
        <v>0</v>
      </c>
      <c r="R57" s="208">
        <f t="shared" si="4"/>
        <v>0</v>
      </c>
      <c r="S57" s="207"/>
      <c r="T57" s="197"/>
      <c r="U57" s="197"/>
      <c r="V57" s="197"/>
      <c r="W57" s="197"/>
      <c r="X57" s="197"/>
      <c r="Y57" s="197"/>
      <c r="Z57" s="197"/>
      <c r="AA57" s="197"/>
      <c r="AB57" s="201">
        <f t="shared" si="5"/>
        <v>0</v>
      </c>
      <c r="AC57" s="208">
        <f t="shared" si="6"/>
        <v>0</v>
      </c>
      <c r="AD57" s="213"/>
      <c r="AE57" s="202"/>
      <c r="AF57" s="202"/>
      <c r="AG57" s="202"/>
      <c r="AH57" s="202"/>
      <c r="AI57" s="202"/>
      <c r="AJ57" s="202"/>
      <c r="AK57" s="202"/>
      <c r="AL57" s="202"/>
      <c r="AM57" s="201">
        <f t="shared" ref="AM57" si="36">IF(AND($C57&gt;0,$E57&gt;0),(((((AD57/$BN57)*310)/$E57)+(((AK57/$BO57)*55)/$E57)+((((AL57/$BP57)/1)/$E57))/AN$4)/(1-$F57)),0)</f>
        <v>0</v>
      </c>
      <c r="AN57" s="214">
        <f t="shared" si="8"/>
        <v>0</v>
      </c>
      <c r="AT57" s="199">
        <f t="shared" si="9"/>
        <v>0</v>
      </c>
      <c r="AU57" s="199">
        <f t="shared" si="10"/>
        <v>0</v>
      </c>
      <c r="AV57" s="199">
        <f t="shared" si="11"/>
        <v>0</v>
      </c>
      <c r="AW57" s="199">
        <f t="shared" si="12"/>
        <v>0</v>
      </c>
      <c r="AX57" s="199">
        <f t="shared" si="13"/>
        <v>0</v>
      </c>
      <c r="AY57" s="199">
        <f t="shared" si="14"/>
        <v>0</v>
      </c>
      <c r="AZ57" s="199">
        <f t="shared" si="15"/>
        <v>0</v>
      </c>
      <c r="BA57" s="199">
        <f t="shared" si="16"/>
        <v>0</v>
      </c>
      <c r="BB57" s="199">
        <f t="shared" si="17"/>
        <v>0</v>
      </c>
      <c r="BD57" s="199">
        <f t="shared" si="18"/>
        <v>0</v>
      </c>
      <c r="BE57" s="199">
        <f t="shared" si="19"/>
        <v>0</v>
      </c>
      <c r="BF57" s="199">
        <f t="shared" si="20"/>
        <v>0</v>
      </c>
      <c r="BG57" s="199">
        <f t="shared" si="21"/>
        <v>0</v>
      </c>
      <c r="BH57" s="199">
        <f t="shared" si="22"/>
        <v>0</v>
      </c>
      <c r="BI57" s="199">
        <f t="shared" si="23"/>
        <v>0</v>
      </c>
      <c r="BJ57" s="199">
        <f t="shared" si="24"/>
        <v>0</v>
      </c>
      <c r="BK57" s="199">
        <f t="shared" si="25"/>
        <v>0</v>
      </c>
      <c r="BL57" s="199">
        <f t="shared" si="26"/>
        <v>0</v>
      </c>
      <c r="BN57" s="199">
        <f t="shared" si="27"/>
        <v>0</v>
      </c>
      <c r="BO57" s="199">
        <f t="shared" si="28"/>
        <v>0</v>
      </c>
      <c r="BP57" s="199">
        <f t="shared" si="29"/>
        <v>0</v>
      </c>
      <c r="BQ57" s="199">
        <f t="shared" si="30"/>
        <v>0</v>
      </c>
      <c r="BR57" s="199">
        <f t="shared" si="31"/>
        <v>0</v>
      </c>
      <c r="BS57" s="199">
        <f t="shared" si="32"/>
        <v>0</v>
      </c>
      <c r="BT57" s="199">
        <f t="shared" si="33"/>
        <v>0</v>
      </c>
      <c r="BU57" s="199">
        <f t="shared" si="34"/>
        <v>0</v>
      </c>
      <c r="BV57" s="199">
        <f t="shared" si="35"/>
        <v>0</v>
      </c>
    </row>
    <row r="58" spans="1:74" ht="16" thickBot="1">
      <c r="A58" s="189">
        <v>58</v>
      </c>
      <c r="B58" s="21"/>
      <c r="C58" s="17"/>
      <c r="D58" s="18"/>
      <c r="E58" s="18"/>
      <c r="F58" s="19"/>
      <c r="G58" s="20"/>
      <c r="H58" s="209"/>
      <c r="I58" s="210"/>
      <c r="J58" s="210"/>
      <c r="K58" s="210"/>
      <c r="L58" s="210"/>
      <c r="M58" s="210"/>
      <c r="N58" s="210"/>
      <c r="O58" s="210"/>
      <c r="P58" s="210"/>
      <c r="Q58" s="211" t="s">
        <v>253</v>
      </c>
      <c r="R58" s="212">
        <f>SUM(R8:R57)</f>
        <v>0</v>
      </c>
      <c r="S58" s="209"/>
      <c r="T58" s="210"/>
      <c r="U58" s="210"/>
      <c r="V58" s="210"/>
      <c r="W58" s="210"/>
      <c r="X58" s="210"/>
      <c r="Y58" s="210"/>
      <c r="Z58" s="210"/>
      <c r="AA58" s="210"/>
      <c r="AB58" s="211" t="s">
        <v>253</v>
      </c>
      <c r="AC58" s="212">
        <f>SUM(AC8:AC57)</f>
        <v>0</v>
      </c>
      <c r="AD58" s="215"/>
      <c r="AE58" s="216"/>
      <c r="AF58" s="216"/>
      <c r="AG58" s="216"/>
      <c r="AH58" s="216"/>
      <c r="AI58" s="216"/>
      <c r="AJ58" s="216"/>
      <c r="AK58" s="216"/>
      <c r="AL58" s="216"/>
      <c r="AM58" s="211" t="s">
        <v>253</v>
      </c>
      <c r="AN58" s="212">
        <f>SUM(AN8:AN57)</f>
        <v>0</v>
      </c>
    </row>
    <row r="59" spans="1:74" ht="15" thickTop="1">
      <c r="A59" s="203"/>
      <c r="B59" s="21"/>
      <c r="C59" s="17"/>
      <c r="D59" s="18"/>
      <c r="E59" s="18"/>
      <c r="F59" s="19"/>
      <c r="G59" s="20"/>
      <c r="H59" s="21"/>
      <c r="I59" s="21"/>
      <c r="J59" s="21"/>
      <c r="K59" s="21"/>
      <c r="L59" s="21"/>
      <c r="M59" s="21"/>
      <c r="N59" s="21"/>
      <c r="O59" s="21"/>
      <c r="P59" s="21"/>
      <c r="Q59" s="22"/>
      <c r="R59" s="22"/>
      <c r="S59" s="21"/>
      <c r="T59" s="21"/>
      <c r="U59" s="21"/>
      <c r="V59" s="21"/>
      <c r="W59" s="21"/>
      <c r="X59" s="21"/>
      <c r="Y59" s="21"/>
      <c r="Z59" s="21"/>
      <c r="AA59" s="21"/>
      <c r="AB59" s="22"/>
      <c r="AC59" s="22"/>
      <c r="AD59" s="21"/>
      <c r="AE59" s="21"/>
      <c r="AF59" s="21"/>
      <c r="AG59" s="21"/>
      <c r="AH59" s="21"/>
      <c r="AI59" s="21"/>
      <c r="AJ59" s="21"/>
      <c r="AK59" s="21"/>
      <c r="AL59" s="21"/>
      <c r="AM59" s="22"/>
      <c r="AN59" s="22"/>
    </row>
  </sheetData>
  <sheetProtection sheet="1" objects="1" scenarios="1" formatCells="0" formatColumns="0" formatRows="0"/>
  <mergeCells count="23">
    <mergeCell ref="B1:G2"/>
    <mergeCell ref="B3:G3"/>
    <mergeCell ref="B4:G4"/>
    <mergeCell ref="AP5:AQ5"/>
    <mergeCell ref="B5:B7"/>
    <mergeCell ref="C5:C7"/>
    <mergeCell ref="D5:D7"/>
    <mergeCell ref="E5:E7"/>
    <mergeCell ref="F5:F7"/>
    <mergeCell ref="G5:G7"/>
    <mergeCell ref="H1:R1"/>
    <mergeCell ref="AD2:AN2"/>
    <mergeCell ref="AD3:AN3"/>
    <mergeCell ref="AM4:AM7"/>
    <mergeCell ref="AN4:AN7"/>
    <mergeCell ref="AC4:AC7"/>
    <mergeCell ref="AB4:AB7"/>
    <mergeCell ref="R4:R7"/>
    <mergeCell ref="Q4:Q7"/>
    <mergeCell ref="H2:R2"/>
    <mergeCell ref="H3:R3"/>
    <mergeCell ref="S2:AC2"/>
    <mergeCell ref="S3:AC3"/>
  </mergeCells>
  <dataValidations count="3">
    <dataValidation type="list" allowBlank="1" showInputMessage="1" showErrorMessage="1" sqref="S4:AA4 H4:P4 AD4:AL4" xr:uid="{FE3F0E58-CA03-48C3-A0DD-97EF3FA26F14}">
      <formula1>"Dry Matter,As-Fed"</formula1>
    </dataValidation>
    <dataValidation type="decimal" operator="greaterThanOrEqual" allowBlank="1" showInputMessage="1" showErrorMessage="1" sqref="F8:F57" xr:uid="{6F539DB0-E1C9-42FC-BE24-F46D4A68E471}">
      <formula1>0</formula1>
    </dataValidation>
    <dataValidation type="list" allowBlank="1" showInputMessage="1" showErrorMessage="1" sqref="D8:D57" xr:uid="{F1F1DAF8-F83A-4F50-A5CD-8D13742F8EE6}">
      <formula1>"lb,cwt,ton,bu,other"</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A9278-30C5-44AF-BC1D-2826960276BC}">
  <dimension ref="A1:L40"/>
  <sheetViews>
    <sheetView showGridLines="0" workbookViewId="0">
      <selection activeCell="J17" sqref="J17"/>
    </sheetView>
  </sheetViews>
  <sheetFormatPr defaultRowHeight="14.5"/>
  <cols>
    <col min="1" max="1" width="2.6328125" customWidth="1"/>
    <col min="2" max="2" width="28.08984375" customWidth="1"/>
    <col min="3" max="3" width="12.90625" bestFit="1" customWidth="1"/>
    <col min="4" max="4" width="11.08984375" customWidth="1"/>
    <col min="5" max="5" width="11.6328125" customWidth="1"/>
    <col min="6" max="6" width="5.6328125" customWidth="1"/>
    <col min="8" max="8" width="12.6328125" bestFit="1" customWidth="1"/>
    <col min="9" max="9" width="5.08984375" customWidth="1"/>
  </cols>
  <sheetData>
    <row r="1" spans="1:12" ht="91.5" customHeight="1" thickBot="1">
      <c r="B1" s="491" t="s">
        <v>164</v>
      </c>
      <c r="C1" s="492"/>
      <c r="D1" s="492"/>
      <c r="E1" s="492"/>
      <c r="F1" s="492"/>
      <c r="G1" s="492"/>
      <c r="H1" s="492"/>
    </row>
    <row r="2" spans="1:12" ht="14.75" customHeight="1">
      <c r="A2" s="99">
        <v>2</v>
      </c>
      <c r="B2" s="100" t="s">
        <v>101</v>
      </c>
      <c r="C2" s="499" t="s">
        <v>101</v>
      </c>
      <c r="D2" s="499" t="s">
        <v>102</v>
      </c>
      <c r="E2" s="499" t="s">
        <v>103</v>
      </c>
      <c r="F2" s="499"/>
      <c r="G2" s="499" t="s">
        <v>104</v>
      </c>
      <c r="H2" s="502" t="s">
        <v>137</v>
      </c>
    </row>
    <row r="3" spans="1:12">
      <c r="A3" s="99">
        <v>3</v>
      </c>
      <c r="B3" s="101" t="s">
        <v>105</v>
      </c>
      <c r="C3" s="500"/>
      <c r="D3" s="500"/>
      <c r="E3" s="500"/>
      <c r="F3" s="500"/>
      <c r="G3" s="500"/>
      <c r="H3" s="503"/>
    </row>
    <row r="4" spans="1:12" s="103" customFormat="1" ht="14.75" customHeight="1" thickBot="1">
      <c r="A4" s="99">
        <v>4</v>
      </c>
      <c r="B4" s="102" t="s">
        <v>106</v>
      </c>
      <c r="C4" s="501"/>
      <c r="D4" s="501"/>
      <c r="E4" s="501"/>
      <c r="F4" s="501"/>
      <c r="G4" s="501"/>
      <c r="H4" s="504"/>
    </row>
    <row r="5" spans="1:12">
      <c r="A5" s="99">
        <v>5</v>
      </c>
      <c r="B5" s="104" t="s">
        <v>107</v>
      </c>
      <c r="C5" s="105"/>
      <c r="D5" s="106"/>
      <c r="E5" s="107"/>
      <c r="F5" s="108"/>
      <c r="G5" s="109"/>
      <c r="H5" s="110"/>
    </row>
    <row r="6" spans="1:12">
      <c r="A6" s="99">
        <v>6</v>
      </c>
      <c r="B6" s="111" t="s">
        <v>108</v>
      </c>
      <c r="C6" s="112">
        <f>C5/100</f>
        <v>0</v>
      </c>
      <c r="D6" s="113"/>
      <c r="E6" s="114"/>
      <c r="F6" s="115"/>
      <c r="G6" s="116"/>
      <c r="H6" s="117"/>
    </row>
    <row r="7" spans="1:12">
      <c r="A7" s="99">
        <v>7</v>
      </c>
      <c r="B7" s="111" t="s">
        <v>109</v>
      </c>
      <c r="C7" s="118"/>
      <c r="D7" s="119">
        <f>$C$5*C7</f>
        <v>0</v>
      </c>
      <c r="E7" s="120"/>
      <c r="F7" s="121" t="s">
        <v>110</v>
      </c>
      <c r="G7" s="122">
        <f>E7*(C7*100)</f>
        <v>0</v>
      </c>
      <c r="H7" s="123">
        <f>D7*E7</f>
        <v>0</v>
      </c>
      <c r="K7" s="262"/>
      <c r="L7" s="262"/>
    </row>
    <row r="8" spans="1:12">
      <c r="A8" s="99">
        <v>8</v>
      </c>
      <c r="B8" s="111" t="s">
        <v>111</v>
      </c>
      <c r="C8" s="118"/>
      <c r="D8" s="119">
        <f t="shared" ref="D8:D9" si="0">$C$5*C8</f>
        <v>0</v>
      </c>
      <c r="E8" s="120"/>
      <c r="F8" s="121" t="s">
        <v>110</v>
      </c>
      <c r="G8" s="122">
        <f>E8*(C8*100)</f>
        <v>0</v>
      </c>
      <c r="H8" s="123">
        <f>D8*E8</f>
        <v>0</v>
      </c>
      <c r="K8" s="262"/>
      <c r="L8" s="262"/>
    </row>
    <row r="9" spans="1:12">
      <c r="A9" s="99">
        <v>9</v>
      </c>
      <c r="B9" s="111" t="s">
        <v>112</v>
      </c>
      <c r="C9" s="118"/>
      <c r="D9" s="119">
        <f t="shared" si="0"/>
        <v>0</v>
      </c>
      <c r="E9" s="120"/>
      <c r="F9" s="121" t="s">
        <v>110</v>
      </c>
      <c r="G9" s="122">
        <f>E9*(C9*100)</f>
        <v>0</v>
      </c>
      <c r="H9" s="123">
        <f>D9*E9</f>
        <v>0</v>
      </c>
      <c r="K9" s="262"/>
      <c r="L9" s="262"/>
    </row>
    <row r="10" spans="1:12">
      <c r="A10" s="99">
        <v>10</v>
      </c>
      <c r="B10" s="111" t="s">
        <v>113</v>
      </c>
      <c r="C10" s="124"/>
      <c r="D10" s="116"/>
      <c r="E10" s="125"/>
      <c r="F10" s="121" t="s">
        <v>114</v>
      </c>
      <c r="G10" s="116">
        <f>E10</f>
        <v>0</v>
      </c>
      <c r="H10" s="123">
        <f>E10*$C$6</f>
        <v>0</v>
      </c>
      <c r="K10" s="262"/>
      <c r="L10" s="262"/>
    </row>
    <row r="11" spans="1:12">
      <c r="A11" s="99">
        <v>11</v>
      </c>
      <c r="B11" s="111"/>
      <c r="C11" s="116"/>
      <c r="D11" s="116"/>
      <c r="E11" s="114"/>
      <c r="F11" s="121"/>
      <c r="G11" s="116"/>
      <c r="H11" s="117"/>
      <c r="K11" s="262"/>
      <c r="L11" s="262"/>
    </row>
    <row r="12" spans="1:12">
      <c r="A12" s="99">
        <v>12</v>
      </c>
      <c r="B12" s="126" t="s">
        <v>115</v>
      </c>
      <c r="C12" s="116"/>
      <c r="D12" s="116"/>
      <c r="E12" s="114"/>
      <c r="F12" s="121" t="s">
        <v>114</v>
      </c>
      <c r="G12" s="122">
        <f>SUM(G7:G11)</f>
        <v>0</v>
      </c>
      <c r="H12" s="123">
        <f>G12*$C$6</f>
        <v>0</v>
      </c>
      <c r="K12" s="262"/>
      <c r="L12" s="262"/>
    </row>
    <row r="13" spans="1:12">
      <c r="A13" s="99">
        <v>13</v>
      </c>
      <c r="B13" s="126" t="s">
        <v>116</v>
      </c>
      <c r="C13" s="116"/>
      <c r="D13" s="127" t="s">
        <v>117</v>
      </c>
      <c r="E13" s="128">
        <f>E25</f>
        <v>0</v>
      </c>
      <c r="F13" s="121" t="s">
        <v>114</v>
      </c>
      <c r="G13" s="261">
        <f>E25</f>
        <v>0</v>
      </c>
      <c r="H13" s="123">
        <f>G13*$C$6</f>
        <v>0</v>
      </c>
      <c r="K13" s="262"/>
      <c r="L13" s="262"/>
    </row>
    <row r="14" spans="1:12">
      <c r="A14" s="99">
        <v>14</v>
      </c>
      <c r="B14" s="126" t="s">
        <v>118</v>
      </c>
      <c r="C14" s="116"/>
      <c r="D14" s="127" t="s">
        <v>117</v>
      </c>
      <c r="E14" s="128">
        <f>E35</f>
        <v>0</v>
      </c>
      <c r="F14" s="121" t="s">
        <v>114</v>
      </c>
      <c r="G14" s="261">
        <f>E35</f>
        <v>0</v>
      </c>
      <c r="H14" s="123">
        <f>G14*$C$6</f>
        <v>0</v>
      </c>
      <c r="K14" s="262"/>
      <c r="L14" s="262"/>
    </row>
    <row r="15" spans="1:12" ht="19" thickBot="1">
      <c r="A15" s="99">
        <v>15</v>
      </c>
      <c r="B15" s="129" t="s">
        <v>119</v>
      </c>
      <c r="C15" s="130"/>
      <c r="D15" s="130"/>
      <c r="E15" s="131"/>
      <c r="F15" s="132"/>
      <c r="G15" s="133">
        <f>G12+G13-G14</f>
        <v>0</v>
      </c>
      <c r="H15" s="134">
        <f>H12+H13-H14</f>
        <v>0</v>
      </c>
      <c r="K15" s="262"/>
      <c r="L15" s="262"/>
    </row>
    <row r="16" spans="1:12" ht="19.5" customHeight="1">
      <c r="A16" s="99">
        <v>16</v>
      </c>
      <c r="B16" s="493" t="s">
        <v>120</v>
      </c>
      <c r="C16" s="494"/>
      <c r="D16" s="494"/>
      <c r="E16" s="494"/>
      <c r="F16" s="494"/>
      <c r="G16" s="494"/>
      <c r="H16" s="495"/>
      <c r="K16" s="262"/>
      <c r="L16" s="262"/>
    </row>
    <row r="17" spans="1:11">
      <c r="A17" s="99">
        <v>17</v>
      </c>
      <c r="B17" s="135" t="s">
        <v>121</v>
      </c>
      <c r="C17" s="136"/>
      <c r="D17" s="136"/>
      <c r="E17" s="137"/>
      <c r="F17" s="138" t="s">
        <v>114</v>
      </c>
      <c r="G17" s="136"/>
      <c r="H17" s="139">
        <f t="shared" ref="H17:H24" si="1">E17*$C$6</f>
        <v>0</v>
      </c>
    </row>
    <row r="18" spans="1:11">
      <c r="A18" s="99">
        <v>18</v>
      </c>
      <c r="B18" s="135" t="s">
        <v>122</v>
      </c>
      <c r="C18" s="140"/>
      <c r="D18" s="140"/>
      <c r="E18" s="137"/>
      <c r="F18" s="138" t="s">
        <v>114</v>
      </c>
      <c r="G18" s="140"/>
      <c r="H18" s="139">
        <f t="shared" si="1"/>
        <v>0</v>
      </c>
    </row>
    <row r="19" spans="1:11">
      <c r="A19" s="99">
        <v>19</v>
      </c>
      <c r="B19" s="126" t="s">
        <v>123</v>
      </c>
      <c r="C19" s="116"/>
      <c r="D19" s="116"/>
      <c r="E19" s="141"/>
      <c r="F19" s="121" t="s">
        <v>114</v>
      </c>
      <c r="G19" s="116"/>
      <c r="H19" s="123">
        <f t="shared" si="1"/>
        <v>0</v>
      </c>
    </row>
    <row r="20" spans="1:11">
      <c r="A20" s="99">
        <v>20</v>
      </c>
      <c r="B20" s="126" t="s">
        <v>124</v>
      </c>
      <c r="C20" s="116"/>
      <c r="D20" s="116"/>
      <c r="E20" s="141"/>
      <c r="F20" s="121" t="s">
        <v>114</v>
      </c>
      <c r="G20" s="116"/>
      <c r="H20" s="123">
        <f t="shared" si="1"/>
        <v>0</v>
      </c>
    </row>
    <row r="21" spans="1:11">
      <c r="A21" s="99">
        <v>21</v>
      </c>
      <c r="B21" s="126" t="s">
        <v>125</v>
      </c>
      <c r="C21" s="116"/>
      <c r="D21" s="116"/>
      <c r="E21" s="141"/>
      <c r="F21" s="121" t="s">
        <v>114</v>
      </c>
      <c r="G21" s="116"/>
      <c r="H21" s="123">
        <f t="shared" si="1"/>
        <v>0</v>
      </c>
    </row>
    <row r="22" spans="1:11">
      <c r="A22" s="99">
        <v>22</v>
      </c>
      <c r="B22" s="126" t="s">
        <v>59</v>
      </c>
      <c r="C22" s="116"/>
      <c r="D22" s="116"/>
      <c r="E22" s="141"/>
      <c r="F22" s="121" t="s">
        <v>114</v>
      </c>
      <c r="G22" s="116"/>
      <c r="H22" s="123">
        <f t="shared" si="1"/>
        <v>0</v>
      </c>
    </row>
    <row r="23" spans="1:11">
      <c r="A23" s="99">
        <v>23</v>
      </c>
      <c r="B23" s="126" t="s">
        <v>59</v>
      </c>
      <c r="C23" s="116"/>
      <c r="D23" s="116"/>
      <c r="E23" s="141"/>
      <c r="F23" s="121" t="s">
        <v>114</v>
      </c>
      <c r="G23" s="116"/>
      <c r="H23" s="123">
        <f t="shared" si="1"/>
        <v>0</v>
      </c>
    </row>
    <row r="24" spans="1:11">
      <c r="A24" s="99">
        <v>24</v>
      </c>
      <c r="B24" s="126" t="s">
        <v>59</v>
      </c>
      <c r="C24" s="116"/>
      <c r="D24" s="116"/>
      <c r="E24" s="141"/>
      <c r="F24" s="121" t="s">
        <v>114</v>
      </c>
      <c r="G24" s="116"/>
      <c r="H24" s="123">
        <f t="shared" si="1"/>
        <v>0</v>
      </c>
    </row>
    <row r="25" spans="1:11">
      <c r="A25" s="99">
        <v>25</v>
      </c>
      <c r="B25" s="142" t="s">
        <v>126</v>
      </c>
      <c r="C25" s="143"/>
      <c r="D25" s="143"/>
      <c r="E25" s="144">
        <f>SUM(E17:E24)</f>
        <v>0</v>
      </c>
      <c r="F25" s="121" t="s">
        <v>114</v>
      </c>
      <c r="G25" s="143"/>
      <c r="H25" s="145">
        <f>SUM(H17:H24)</f>
        <v>0</v>
      </c>
    </row>
    <row r="26" spans="1:11" ht="20.75" customHeight="1">
      <c r="A26" s="99">
        <v>26</v>
      </c>
      <c r="B26" s="496" t="s">
        <v>127</v>
      </c>
      <c r="C26" s="497"/>
      <c r="D26" s="497"/>
      <c r="E26" s="497"/>
      <c r="F26" s="497"/>
      <c r="G26" s="497"/>
      <c r="H26" s="498"/>
    </row>
    <row r="27" spans="1:11">
      <c r="A27" s="99">
        <v>27</v>
      </c>
      <c r="B27" s="126" t="s">
        <v>128</v>
      </c>
      <c r="C27" s="116"/>
      <c r="D27" s="116"/>
      <c r="E27" s="141"/>
      <c r="F27" s="121" t="s">
        <v>114</v>
      </c>
      <c r="G27" s="116"/>
      <c r="H27" s="123">
        <f t="shared" ref="H27:H34" si="2">E27*$C$6</f>
        <v>0</v>
      </c>
    </row>
    <row r="28" spans="1:11">
      <c r="A28" s="99">
        <v>28</v>
      </c>
      <c r="B28" s="126" t="s">
        <v>129</v>
      </c>
      <c r="C28" s="116"/>
      <c r="D28" s="116"/>
      <c r="E28" s="141"/>
      <c r="F28" s="121" t="s">
        <v>114</v>
      </c>
      <c r="G28" s="116"/>
      <c r="H28" s="123">
        <f t="shared" si="2"/>
        <v>0</v>
      </c>
    </row>
    <row r="29" spans="1:11">
      <c r="A29" s="99">
        <v>29</v>
      </c>
      <c r="B29" s="126" t="s">
        <v>130</v>
      </c>
      <c r="C29" s="116"/>
      <c r="D29" s="116"/>
      <c r="E29" s="141"/>
      <c r="F29" s="121" t="s">
        <v>114</v>
      </c>
      <c r="G29" s="116"/>
      <c r="H29" s="123">
        <f t="shared" si="2"/>
        <v>0</v>
      </c>
      <c r="K29" s="262"/>
    </row>
    <row r="30" spans="1:11">
      <c r="A30" s="99">
        <v>30</v>
      </c>
      <c r="B30" s="126" t="s">
        <v>131</v>
      </c>
      <c r="C30" s="116"/>
      <c r="D30" s="116"/>
      <c r="E30" s="141"/>
      <c r="F30" s="121" t="s">
        <v>114</v>
      </c>
      <c r="G30" s="116"/>
      <c r="H30" s="123">
        <f t="shared" si="2"/>
        <v>0</v>
      </c>
      <c r="K30" s="262"/>
    </row>
    <row r="31" spans="1:11">
      <c r="A31" s="99">
        <v>31</v>
      </c>
      <c r="B31" s="126" t="s">
        <v>59</v>
      </c>
      <c r="C31" s="116"/>
      <c r="D31" s="116"/>
      <c r="E31" s="141"/>
      <c r="F31" s="121" t="s">
        <v>114</v>
      </c>
      <c r="G31" s="116"/>
      <c r="H31" s="123">
        <f t="shared" si="2"/>
        <v>0</v>
      </c>
      <c r="K31" s="263"/>
    </row>
    <row r="32" spans="1:11">
      <c r="A32" s="99">
        <v>32</v>
      </c>
      <c r="B32" s="126" t="s">
        <v>59</v>
      </c>
      <c r="C32" s="116"/>
      <c r="D32" s="116"/>
      <c r="E32" s="141"/>
      <c r="F32" s="121" t="s">
        <v>114</v>
      </c>
      <c r="G32" s="116"/>
      <c r="H32" s="123">
        <f t="shared" si="2"/>
        <v>0</v>
      </c>
      <c r="K32" s="263"/>
    </row>
    <row r="33" spans="1:11">
      <c r="A33" s="99">
        <v>33</v>
      </c>
      <c r="B33" s="126" t="s">
        <v>59</v>
      </c>
      <c r="C33" s="116"/>
      <c r="D33" s="116"/>
      <c r="E33" s="141"/>
      <c r="F33" s="121" t="s">
        <v>114</v>
      </c>
      <c r="G33" s="116"/>
      <c r="H33" s="123">
        <f t="shared" si="2"/>
        <v>0</v>
      </c>
      <c r="K33" s="262"/>
    </row>
    <row r="34" spans="1:11">
      <c r="A34" s="99">
        <v>34</v>
      </c>
      <c r="B34" s="126" t="s">
        <v>59</v>
      </c>
      <c r="C34" s="116"/>
      <c r="D34" s="116"/>
      <c r="E34" s="141"/>
      <c r="F34" s="121" t="s">
        <v>114</v>
      </c>
      <c r="G34" s="116"/>
      <c r="H34" s="123">
        <f t="shared" si="2"/>
        <v>0</v>
      </c>
      <c r="K34" s="262"/>
    </row>
    <row r="35" spans="1:11" ht="15" thickBot="1">
      <c r="A35" s="99">
        <v>35</v>
      </c>
      <c r="B35" s="146" t="s">
        <v>118</v>
      </c>
      <c r="C35" s="147"/>
      <c r="D35" s="147"/>
      <c r="E35" s="148">
        <f>SUM(E27:E34)</f>
        <v>0</v>
      </c>
      <c r="F35" s="149" t="s">
        <v>114</v>
      </c>
      <c r="G35" s="147"/>
      <c r="H35" s="150">
        <f>SUM(H27:H34)</f>
        <v>0</v>
      </c>
    </row>
    <row r="36" spans="1:11">
      <c r="A36" s="99"/>
    </row>
    <row r="38" spans="1:11">
      <c r="B38" s="151"/>
      <c r="E38" s="152"/>
      <c r="F38" s="152"/>
      <c r="H38" s="153"/>
    </row>
    <row r="40" spans="1:11">
      <c r="B40" s="151"/>
      <c r="G40" s="152"/>
      <c r="H40" s="47"/>
    </row>
  </sheetData>
  <mergeCells count="8">
    <mergeCell ref="B1:H1"/>
    <mergeCell ref="B16:H16"/>
    <mergeCell ref="B26:H26"/>
    <mergeCell ref="C2:C4"/>
    <mergeCell ref="D2:D4"/>
    <mergeCell ref="E2:F4"/>
    <mergeCell ref="G2:G4"/>
    <mergeCell ref="H2:H4"/>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2"/>
  <sheetViews>
    <sheetView showGridLines="0" zoomScale="90" zoomScaleNormal="90" workbookViewId="0">
      <selection activeCell="B1" sqref="B1:U1"/>
    </sheetView>
  </sheetViews>
  <sheetFormatPr defaultColWidth="8.6328125" defaultRowHeight="14.5"/>
  <cols>
    <col min="1" max="1" width="2.81640625" style="15" customWidth="1"/>
    <col min="2" max="2" width="10.54296875" style="15" customWidth="1"/>
    <col min="3" max="7" width="8.7265625" style="15" customWidth="1"/>
    <col min="8" max="8" width="4" style="15" customWidth="1"/>
    <col min="9" max="9" width="10.453125" style="15" customWidth="1"/>
    <col min="10" max="14" width="8.7265625" style="15" customWidth="1"/>
    <col min="15" max="15" width="3" style="15" customWidth="1"/>
    <col min="16" max="16" width="10.36328125" style="15" customWidth="1"/>
    <col min="17" max="21" width="9.6328125" style="15" customWidth="1"/>
    <col min="22" max="22" width="3.6328125" style="15" customWidth="1"/>
    <col min="23" max="16384" width="8.6328125" style="15"/>
  </cols>
  <sheetData>
    <row r="1" spans="1:21" ht="70.25" customHeight="1">
      <c r="B1" s="508" t="s">
        <v>229</v>
      </c>
      <c r="C1" s="509"/>
      <c r="D1" s="509"/>
      <c r="E1" s="509"/>
      <c r="F1" s="509"/>
      <c r="G1" s="509"/>
      <c r="H1" s="509"/>
      <c r="I1" s="509"/>
      <c r="J1" s="509"/>
      <c r="K1" s="509"/>
      <c r="L1" s="509"/>
      <c r="M1" s="509"/>
      <c r="N1" s="509"/>
      <c r="O1" s="509"/>
      <c r="P1" s="509"/>
      <c r="Q1" s="509"/>
      <c r="R1" s="509"/>
      <c r="S1" s="509"/>
      <c r="T1" s="509"/>
      <c r="U1" s="509"/>
    </row>
    <row r="2" spans="1:21" ht="15" customHeight="1" thickBot="1">
      <c r="B2" s="24"/>
      <c r="C2" s="24"/>
      <c r="D2" s="24"/>
      <c r="E2" s="82"/>
      <c r="F2" s="82"/>
      <c r="G2" s="82"/>
      <c r="H2" s="82"/>
      <c r="I2" s="510" t="s">
        <v>93</v>
      </c>
      <c r="J2" s="511"/>
      <c r="K2" s="511"/>
      <c r="L2" s="511"/>
      <c r="M2" s="511"/>
      <c r="N2" s="512"/>
      <c r="O2" s="82"/>
      <c r="P2" s="82"/>
      <c r="Q2" s="82"/>
      <c r="R2" s="82"/>
      <c r="S2" s="24"/>
      <c r="T2" s="24"/>
      <c r="U2" s="24"/>
    </row>
    <row r="3" spans="1:21" ht="15" customHeight="1" thickBot="1">
      <c r="B3" s="48"/>
      <c r="C3" s="49"/>
      <c r="D3" s="49"/>
      <c r="E3" s="505" t="s">
        <v>94</v>
      </c>
      <c r="F3" s="506"/>
      <c r="G3" s="506"/>
      <c r="H3" s="506"/>
      <c r="I3" s="506"/>
      <c r="J3" s="506"/>
      <c r="K3" s="506"/>
      <c r="L3" s="506"/>
      <c r="M3" s="506"/>
      <c r="N3" s="506"/>
      <c r="O3" s="506"/>
      <c r="P3" s="506"/>
      <c r="Q3" s="506"/>
      <c r="R3" s="507"/>
      <c r="S3" s="49"/>
      <c r="T3" s="49"/>
      <c r="U3" s="49"/>
    </row>
    <row r="4" spans="1:21" ht="20" customHeight="1" thickBot="1">
      <c r="B4" s="83"/>
      <c r="C4" s="84"/>
      <c r="D4" s="84"/>
      <c r="E4" s="85"/>
      <c r="F4" s="85"/>
      <c r="G4" s="85"/>
      <c r="H4" s="85"/>
      <c r="I4" s="85"/>
      <c r="J4" s="85"/>
      <c r="K4" s="85"/>
      <c r="L4" s="85"/>
      <c r="M4" s="85"/>
      <c r="N4" s="85"/>
      <c r="O4" s="85"/>
      <c r="P4" s="85"/>
      <c r="Q4" s="85"/>
      <c r="R4" s="85"/>
      <c r="S4" s="84"/>
      <c r="T4" s="84"/>
      <c r="U4" s="84"/>
    </row>
    <row r="5" spans="1:21" ht="41" customHeight="1" thickTop="1">
      <c r="A5" s="232">
        <v>5</v>
      </c>
      <c r="B5" s="533" t="s">
        <v>230</v>
      </c>
      <c r="C5" s="534"/>
      <c r="D5" s="534"/>
      <c r="E5" s="534"/>
      <c r="F5" s="534"/>
      <c r="G5" s="534"/>
      <c r="H5" s="534"/>
      <c r="I5" s="534"/>
      <c r="J5" s="534"/>
      <c r="K5" s="534"/>
      <c r="L5" s="534"/>
      <c r="M5" s="534"/>
      <c r="N5" s="534"/>
      <c r="O5" s="534"/>
      <c r="P5" s="534"/>
      <c r="Q5" s="534"/>
      <c r="R5" s="534"/>
      <c r="S5" s="534"/>
      <c r="T5" s="534"/>
      <c r="U5" s="535"/>
    </row>
    <row r="6" spans="1:21" s="23" customFormat="1" ht="30.75" customHeight="1">
      <c r="A6" s="232">
        <v>6</v>
      </c>
      <c r="B6" s="513" t="s">
        <v>37</v>
      </c>
      <c r="C6" s="514"/>
      <c r="D6" s="514"/>
      <c r="E6" s="514"/>
      <c r="F6" s="514"/>
      <c r="G6" s="514"/>
      <c r="H6" s="224"/>
      <c r="I6" s="515" t="s">
        <v>38</v>
      </c>
      <c r="J6" s="514"/>
      <c r="K6" s="514"/>
      <c r="L6" s="514"/>
      <c r="M6" s="514"/>
      <c r="N6" s="514"/>
      <c r="O6" s="224"/>
      <c r="P6" s="515" t="s">
        <v>39</v>
      </c>
      <c r="Q6" s="514"/>
      <c r="R6" s="514"/>
      <c r="S6" s="514"/>
      <c r="T6" s="514"/>
      <c r="U6" s="516"/>
    </row>
    <row r="7" spans="1:21" ht="15" customHeight="1">
      <c r="A7" s="232">
        <v>7</v>
      </c>
      <c r="B7" s="524" t="s">
        <v>49</v>
      </c>
      <c r="C7" s="520" t="s">
        <v>274</v>
      </c>
      <c r="D7" s="521"/>
      <c r="E7" s="521"/>
      <c r="F7" s="521"/>
      <c r="G7" s="523"/>
      <c r="H7" s="225"/>
      <c r="I7" s="525" t="s">
        <v>49</v>
      </c>
      <c r="J7" s="520" t="s">
        <v>33</v>
      </c>
      <c r="K7" s="521"/>
      <c r="L7" s="521"/>
      <c r="M7" s="521"/>
      <c r="N7" s="523"/>
      <c r="O7" s="228"/>
      <c r="P7" s="525" t="s">
        <v>49</v>
      </c>
      <c r="Q7" s="520" t="s">
        <v>33</v>
      </c>
      <c r="R7" s="521"/>
      <c r="S7" s="521"/>
      <c r="T7" s="521"/>
      <c r="U7" s="522"/>
    </row>
    <row r="8" spans="1:21" s="24" customFormat="1">
      <c r="A8" s="232">
        <v>8</v>
      </c>
      <c r="B8" s="524"/>
      <c r="C8" s="177"/>
      <c r="D8" s="177"/>
      <c r="E8" s="78">
        <v>0</v>
      </c>
      <c r="F8" s="177"/>
      <c r="G8" s="177"/>
      <c r="H8" s="226"/>
      <c r="I8" s="525"/>
      <c r="J8" s="78">
        <f>C8</f>
        <v>0</v>
      </c>
      <c r="K8" s="78">
        <f>D8</f>
        <v>0</v>
      </c>
      <c r="L8" s="78">
        <f>E8</f>
        <v>0</v>
      </c>
      <c r="M8" s="78">
        <f>F8</f>
        <v>0</v>
      </c>
      <c r="N8" s="78">
        <f>G8</f>
        <v>0</v>
      </c>
      <c r="O8" s="230"/>
      <c r="P8" s="525"/>
      <c r="Q8" s="78">
        <f>J8</f>
        <v>0</v>
      </c>
      <c r="R8" s="78">
        <f>K8</f>
        <v>0</v>
      </c>
      <c r="S8" s="78">
        <f>L8</f>
        <v>0</v>
      </c>
      <c r="T8" s="78">
        <f>M8</f>
        <v>0</v>
      </c>
      <c r="U8" s="79">
        <f>N8</f>
        <v>0</v>
      </c>
    </row>
    <row r="9" spans="1:21">
      <c r="A9" s="232">
        <v>9</v>
      </c>
      <c r="B9" s="176"/>
      <c r="C9" s="26">
        <f>('Enterprise Budget'!$F$29+('Enterprise Budget'!$F$29*$B9))-('Enterprise Budget'!$F$68+('Enterprise Budget'!$F$68*C$8))</f>
        <v>0</v>
      </c>
      <c r="D9" s="26">
        <f>('Enterprise Budget'!$F$29+('Enterprise Budget'!$F$29*$B9))-('Enterprise Budget'!$F$68+('Enterprise Budget'!$F$68*D$8))</f>
        <v>0</v>
      </c>
      <c r="E9" s="26">
        <f>('Enterprise Budget'!$F$29+('Enterprise Budget'!$F$29*$B9))-('Enterprise Budget'!$F$68+('Enterprise Budget'!$F$68*E$8))</f>
        <v>0</v>
      </c>
      <c r="F9" s="26">
        <f>('Enterprise Budget'!$F$29+('Enterprise Budget'!$F$29*$B9))-('Enterprise Budget'!$F$68+('Enterprise Budget'!$F$68*F$8))</f>
        <v>0</v>
      </c>
      <c r="G9" s="26">
        <f>('Enterprise Budget'!$F$29+('Enterprise Budget'!$F$29*$B9))-('Enterprise Budget'!$F$68+('Enterprise Budget'!$F$68*G$8))</f>
        <v>0</v>
      </c>
      <c r="H9" s="225"/>
      <c r="I9" s="78">
        <f>B9</f>
        <v>0</v>
      </c>
      <c r="J9" s="27" t="e">
        <f>C9/('Enterprise Budget'!$F$7/100)</f>
        <v>#DIV/0!</v>
      </c>
      <c r="K9" s="27" t="e">
        <f>D9/('Enterprise Budget'!$F$7/100)</f>
        <v>#DIV/0!</v>
      </c>
      <c r="L9" s="27" t="e">
        <f>E9/('Enterprise Budget'!$F$7/100)</f>
        <v>#DIV/0!</v>
      </c>
      <c r="M9" s="27" t="e">
        <f>F9/('Enterprise Budget'!$F$7/100)</f>
        <v>#DIV/0!</v>
      </c>
      <c r="N9" s="27" t="e">
        <f>G9/('Enterprise Budget'!$F$7/100)</f>
        <v>#DIV/0!</v>
      </c>
      <c r="O9" s="228"/>
      <c r="P9" s="78">
        <f>I9</f>
        <v>0</v>
      </c>
      <c r="Q9" s="26">
        <f>C9*'Enterprise Budget'!$F$5</f>
        <v>0</v>
      </c>
      <c r="R9" s="26">
        <f>D9*'Enterprise Budget'!$F$5</f>
        <v>0</v>
      </c>
      <c r="S9" s="26">
        <f>E9*'Enterprise Budget'!$F$5</f>
        <v>0</v>
      </c>
      <c r="T9" s="26">
        <f>F9*'Enterprise Budget'!$F$5</f>
        <v>0</v>
      </c>
      <c r="U9" s="28">
        <f>G9*'Enterprise Budget'!$F$5</f>
        <v>0</v>
      </c>
    </row>
    <row r="10" spans="1:21">
      <c r="A10" s="232">
        <v>10</v>
      </c>
      <c r="B10" s="176"/>
      <c r="C10" s="26">
        <f>('Enterprise Budget'!$F$29+('Enterprise Budget'!$F$29*$B10))-('Enterprise Budget'!$F$68+('Enterprise Budget'!$F$68*C$8))</f>
        <v>0</v>
      </c>
      <c r="D10" s="26">
        <f>('Enterprise Budget'!$F$29+('Enterprise Budget'!$F$29*$B10))-('Enterprise Budget'!$F$68+('Enterprise Budget'!$F$68*D$8))</f>
        <v>0</v>
      </c>
      <c r="E10" s="26">
        <f>('Enterprise Budget'!$F$29+('Enterprise Budget'!$F$29*$B10))-('Enterprise Budget'!$F$68+('Enterprise Budget'!$F$68*E$8))</f>
        <v>0</v>
      </c>
      <c r="F10" s="26">
        <f>('Enterprise Budget'!$F$29+('Enterprise Budget'!$F$29*$B10))-('Enterprise Budget'!$F$68+('Enterprise Budget'!$F$68*F$8))</f>
        <v>0</v>
      </c>
      <c r="G10" s="26">
        <f>('Enterprise Budget'!$F$29+('Enterprise Budget'!$F$29*$B10))-('Enterprise Budget'!$F$68+('Enterprise Budget'!$F$68*G$8))</f>
        <v>0</v>
      </c>
      <c r="H10" s="225"/>
      <c r="I10" s="78">
        <f>B10</f>
        <v>0</v>
      </c>
      <c r="J10" s="27" t="e">
        <f>C10/('Enterprise Budget'!$F$7/100)</f>
        <v>#DIV/0!</v>
      </c>
      <c r="K10" s="27" t="e">
        <f>D10/('Enterprise Budget'!$F$7/100)</f>
        <v>#DIV/0!</v>
      </c>
      <c r="L10" s="27" t="e">
        <f>E10/('Enterprise Budget'!$F$7/100)</f>
        <v>#DIV/0!</v>
      </c>
      <c r="M10" s="27" t="e">
        <f>F10/('Enterprise Budget'!$F$7/100)</f>
        <v>#DIV/0!</v>
      </c>
      <c r="N10" s="27" t="e">
        <f>G10/('Enterprise Budget'!$F$7/100)</f>
        <v>#DIV/0!</v>
      </c>
      <c r="O10" s="228"/>
      <c r="P10" s="78">
        <f>I10</f>
        <v>0</v>
      </c>
      <c r="Q10" s="26">
        <f>C10*'Enterprise Budget'!$F$5</f>
        <v>0</v>
      </c>
      <c r="R10" s="26">
        <f>D10*'Enterprise Budget'!$F$5</f>
        <v>0</v>
      </c>
      <c r="S10" s="26">
        <f>E10*'Enterprise Budget'!$F$5</f>
        <v>0</v>
      </c>
      <c r="T10" s="26">
        <f>F10*'Enterprise Budget'!$F$5</f>
        <v>0</v>
      </c>
      <c r="U10" s="28">
        <f>G10*'Enterprise Budget'!$F$5</f>
        <v>0</v>
      </c>
    </row>
    <row r="11" spans="1:21">
      <c r="A11" s="232">
        <v>11</v>
      </c>
      <c r="B11" s="77">
        <v>0</v>
      </c>
      <c r="C11" s="26">
        <f>('Enterprise Budget'!$F$29+('Enterprise Budget'!$F$29*$B11))-('Enterprise Budget'!$F$68+('Enterprise Budget'!$F$68*C$8))</f>
        <v>0</v>
      </c>
      <c r="D11" s="26">
        <f>('Enterprise Budget'!$F$29+('Enterprise Budget'!$F$29*$B11))-('Enterprise Budget'!$F$68+('Enterprise Budget'!$F$68*D$8))</f>
        <v>0</v>
      </c>
      <c r="E11" s="90">
        <f>('Enterprise Budget'!$F$29+('Enterprise Budget'!$F$29*$B11))-('Enterprise Budget'!$F$68+('Enterprise Budget'!$F$68*E$8))</f>
        <v>0</v>
      </c>
      <c r="F11" s="26">
        <f>('Enterprise Budget'!$F$29+('Enterprise Budget'!$F$29*$B11))-('Enterprise Budget'!$F$68+('Enterprise Budget'!$F$68*F$8))</f>
        <v>0</v>
      </c>
      <c r="G11" s="26">
        <f>('Enterprise Budget'!$F$29+('Enterprise Budget'!$F$29*$B11))-('Enterprise Budget'!$F$68+('Enterprise Budget'!$F$68*G$8))</f>
        <v>0</v>
      </c>
      <c r="H11" s="225"/>
      <c r="I11" s="78">
        <f>B11</f>
        <v>0</v>
      </c>
      <c r="J11" s="27" t="e">
        <f>C11/('Enterprise Budget'!$F$7/100)</f>
        <v>#DIV/0!</v>
      </c>
      <c r="K11" s="27" t="e">
        <f>D11/('Enterprise Budget'!$F$7/100)</f>
        <v>#DIV/0!</v>
      </c>
      <c r="L11" s="91" t="e">
        <f>E11/('Enterprise Budget'!$F$7/100)</f>
        <v>#DIV/0!</v>
      </c>
      <c r="M11" s="27" t="e">
        <f>F11/('Enterprise Budget'!$F$7/100)</f>
        <v>#DIV/0!</v>
      </c>
      <c r="N11" s="27" t="e">
        <f>G11/('Enterprise Budget'!$F$7/100)</f>
        <v>#DIV/0!</v>
      </c>
      <c r="O11" s="228"/>
      <c r="P11" s="78">
        <f>I11</f>
        <v>0</v>
      </c>
      <c r="Q11" s="26">
        <f>C11*'Enterprise Budget'!$F$5</f>
        <v>0</v>
      </c>
      <c r="R11" s="26">
        <f>D11*'Enterprise Budget'!$F$5</f>
        <v>0</v>
      </c>
      <c r="S11" s="90">
        <f>E11*'Enterprise Budget'!$F$5</f>
        <v>0</v>
      </c>
      <c r="T11" s="26">
        <f>F11*'Enterprise Budget'!$F$5</f>
        <v>0</v>
      </c>
      <c r="U11" s="28">
        <f>G11*'Enterprise Budget'!$F$5</f>
        <v>0</v>
      </c>
    </row>
    <row r="12" spans="1:21">
      <c r="A12" s="232">
        <v>12</v>
      </c>
      <c r="B12" s="176"/>
      <c r="C12" s="26">
        <f>('Enterprise Budget'!$F$29+('Enterprise Budget'!$F$29*$B12))-('Enterprise Budget'!$F$68+('Enterprise Budget'!$F$68*C$8))</f>
        <v>0</v>
      </c>
      <c r="D12" s="26">
        <f>('Enterprise Budget'!$F$29+('Enterprise Budget'!$F$29*$B12))-('Enterprise Budget'!$F$68+('Enterprise Budget'!$F$68*D$8))</f>
        <v>0</v>
      </c>
      <c r="E12" s="26">
        <f>('Enterprise Budget'!$F$29+('Enterprise Budget'!$F$29*$B12))-('Enterprise Budget'!$F$68+('Enterprise Budget'!$F$68*E$8))</f>
        <v>0</v>
      </c>
      <c r="F12" s="26">
        <f>('Enterprise Budget'!$F$29+('Enterprise Budget'!$F$29*$B12))-('Enterprise Budget'!$F$68+('Enterprise Budget'!$F$68*F$8))</f>
        <v>0</v>
      </c>
      <c r="G12" s="26">
        <f>('Enterprise Budget'!$F$29+('Enterprise Budget'!$F$29*$B12))-('Enterprise Budget'!$F$68+('Enterprise Budget'!$F$68*G$8))</f>
        <v>0</v>
      </c>
      <c r="H12" s="225"/>
      <c r="I12" s="78">
        <f>B12</f>
        <v>0</v>
      </c>
      <c r="J12" s="27" t="e">
        <f>C12/('Enterprise Budget'!$F$7/100)</f>
        <v>#DIV/0!</v>
      </c>
      <c r="K12" s="27" t="e">
        <f>D12/('Enterprise Budget'!$F$7/100)</f>
        <v>#DIV/0!</v>
      </c>
      <c r="L12" s="27" t="e">
        <f>E12/('Enterprise Budget'!$F$7/100)</f>
        <v>#DIV/0!</v>
      </c>
      <c r="M12" s="27" t="e">
        <f>F12/('Enterprise Budget'!$F$7/100)</f>
        <v>#DIV/0!</v>
      </c>
      <c r="N12" s="27" t="e">
        <f>G12/('Enterprise Budget'!$F$7/100)</f>
        <v>#DIV/0!</v>
      </c>
      <c r="O12" s="228"/>
      <c r="P12" s="78">
        <f>I12</f>
        <v>0</v>
      </c>
      <c r="Q12" s="26">
        <f>C12*'Enterprise Budget'!$F$5</f>
        <v>0</v>
      </c>
      <c r="R12" s="26">
        <f>D12*'Enterprise Budget'!$F$5</f>
        <v>0</v>
      </c>
      <c r="S12" s="26">
        <f>E12*'Enterprise Budget'!$F$5</f>
        <v>0</v>
      </c>
      <c r="T12" s="26">
        <f>F12*'Enterprise Budget'!$F$5</f>
        <v>0</v>
      </c>
      <c r="U12" s="28">
        <f>G12*'Enterprise Budget'!$F$5</f>
        <v>0</v>
      </c>
    </row>
    <row r="13" spans="1:21">
      <c r="A13" s="232">
        <v>13</v>
      </c>
      <c r="B13" s="176"/>
      <c r="C13" s="26">
        <f>('Enterprise Budget'!$F$29+('Enterprise Budget'!$F$29*$B13))-('Enterprise Budget'!$F$68+('Enterprise Budget'!$F$68*C$8))</f>
        <v>0</v>
      </c>
      <c r="D13" s="26">
        <f>('Enterprise Budget'!$F$29+('Enterprise Budget'!$F$29*$B13))-('Enterprise Budget'!$F$68+('Enterprise Budget'!$F$68*D$8))</f>
        <v>0</v>
      </c>
      <c r="E13" s="26">
        <f>('Enterprise Budget'!$F$29+('Enterprise Budget'!$F$29*$B13))-('Enterprise Budget'!$F$68+('Enterprise Budget'!$F$68*E$8))</f>
        <v>0</v>
      </c>
      <c r="F13" s="26">
        <f>('Enterprise Budget'!$F$29+('Enterprise Budget'!$F$29*$B13))-('Enterprise Budget'!$F$68+('Enterprise Budget'!$F$68*F$8))</f>
        <v>0</v>
      </c>
      <c r="G13" s="26">
        <f>('Enterprise Budget'!$F$29+('Enterprise Budget'!$F$29*$B13))-('Enterprise Budget'!$F$68+('Enterprise Budget'!$F$68*G$8))</f>
        <v>0</v>
      </c>
      <c r="H13" s="225"/>
      <c r="I13" s="78">
        <f>B13</f>
        <v>0</v>
      </c>
      <c r="J13" s="27" t="e">
        <f>C13/('Enterprise Budget'!$F$7/100)</f>
        <v>#DIV/0!</v>
      </c>
      <c r="K13" s="27" t="e">
        <f>D13/('Enterprise Budget'!$F$7/100)</f>
        <v>#DIV/0!</v>
      </c>
      <c r="L13" s="27" t="e">
        <f>E13/('Enterprise Budget'!$F$7/100)</f>
        <v>#DIV/0!</v>
      </c>
      <c r="M13" s="27" t="e">
        <f>F13/('Enterprise Budget'!$F$7/100)</f>
        <v>#DIV/0!</v>
      </c>
      <c r="N13" s="27" t="e">
        <f>G13/('Enterprise Budget'!$F$7/100)</f>
        <v>#DIV/0!</v>
      </c>
      <c r="O13" s="228"/>
      <c r="P13" s="78">
        <f>I13</f>
        <v>0</v>
      </c>
      <c r="Q13" s="26">
        <f>C13*'Enterprise Budget'!$F$5</f>
        <v>0</v>
      </c>
      <c r="R13" s="26">
        <f>D13*'Enterprise Budget'!$F$5</f>
        <v>0</v>
      </c>
      <c r="S13" s="26">
        <f>E13*'Enterprise Budget'!$F$5</f>
        <v>0</v>
      </c>
      <c r="T13" s="26">
        <f>F13*'Enterprise Budget'!$F$5</f>
        <v>0</v>
      </c>
      <c r="U13" s="28">
        <f>G13*'Enterprise Budget'!$F$5</f>
        <v>0</v>
      </c>
    </row>
    <row r="14" spans="1:21" ht="17.75" customHeight="1">
      <c r="A14" s="232">
        <v>14</v>
      </c>
      <c r="B14" s="528"/>
      <c r="C14" s="529"/>
      <c r="D14" s="529"/>
      <c r="E14" s="529"/>
      <c r="F14" s="529"/>
      <c r="G14" s="529"/>
      <c r="H14" s="529"/>
      <c r="I14" s="529"/>
      <c r="J14" s="529"/>
      <c r="K14" s="529"/>
      <c r="L14" s="529"/>
      <c r="M14" s="529"/>
      <c r="N14" s="529"/>
      <c r="O14" s="529"/>
      <c r="P14" s="529"/>
      <c r="Q14" s="529"/>
      <c r="R14" s="529"/>
      <c r="S14" s="529"/>
      <c r="T14" s="529"/>
      <c r="U14" s="530"/>
    </row>
    <row r="15" spans="1:21" ht="24" customHeight="1">
      <c r="A15" s="232">
        <v>15</v>
      </c>
      <c r="B15" s="518" t="s">
        <v>35</v>
      </c>
      <c r="C15" s="517"/>
      <c r="D15" s="517"/>
      <c r="E15" s="517"/>
      <c r="F15" s="517"/>
      <c r="G15" s="517"/>
      <c r="H15" s="227"/>
      <c r="I15" s="517" t="s">
        <v>34</v>
      </c>
      <c r="J15" s="517"/>
      <c r="K15" s="517"/>
      <c r="L15" s="517"/>
      <c r="M15" s="517"/>
      <c r="N15" s="517"/>
      <c r="O15" s="227"/>
      <c r="P15" s="517" t="s">
        <v>36</v>
      </c>
      <c r="Q15" s="517"/>
      <c r="R15" s="517"/>
      <c r="S15" s="517"/>
      <c r="T15" s="517"/>
      <c r="U15" s="519"/>
    </row>
    <row r="16" spans="1:21" ht="15" customHeight="1">
      <c r="A16" s="232">
        <v>16</v>
      </c>
      <c r="B16" s="524" t="s">
        <v>49</v>
      </c>
      <c r="C16" s="526" t="s">
        <v>33</v>
      </c>
      <c r="D16" s="526"/>
      <c r="E16" s="526"/>
      <c r="F16" s="526"/>
      <c r="G16" s="526"/>
      <c r="H16" s="228"/>
      <c r="I16" s="525" t="s">
        <v>49</v>
      </c>
      <c r="J16" s="526" t="s">
        <v>33</v>
      </c>
      <c r="K16" s="526"/>
      <c r="L16" s="526"/>
      <c r="M16" s="526"/>
      <c r="N16" s="526"/>
      <c r="O16" s="228"/>
      <c r="P16" s="525" t="s">
        <v>49</v>
      </c>
      <c r="Q16" s="526" t="s">
        <v>33</v>
      </c>
      <c r="R16" s="526"/>
      <c r="S16" s="526"/>
      <c r="T16" s="526"/>
      <c r="U16" s="527"/>
    </row>
    <row r="17" spans="1:22">
      <c r="A17" s="232">
        <v>17</v>
      </c>
      <c r="B17" s="524"/>
      <c r="C17" s="78">
        <f>C8</f>
        <v>0</v>
      </c>
      <c r="D17" s="78">
        <f t="shared" ref="D17:G17" si="0">D8</f>
        <v>0</v>
      </c>
      <c r="E17" s="78">
        <f t="shared" si="0"/>
        <v>0</v>
      </c>
      <c r="F17" s="78">
        <f t="shared" si="0"/>
        <v>0</v>
      </c>
      <c r="G17" s="78">
        <f t="shared" si="0"/>
        <v>0</v>
      </c>
      <c r="H17" s="228"/>
      <c r="I17" s="525"/>
      <c r="J17" s="78">
        <f>J8</f>
        <v>0</v>
      </c>
      <c r="K17" s="78">
        <f t="shared" ref="K17:N17" si="1">K8</f>
        <v>0</v>
      </c>
      <c r="L17" s="78">
        <f t="shared" si="1"/>
        <v>0</v>
      </c>
      <c r="M17" s="78">
        <f t="shared" si="1"/>
        <v>0</v>
      </c>
      <c r="N17" s="78">
        <f t="shared" si="1"/>
        <v>0</v>
      </c>
      <c r="O17" s="228"/>
      <c r="P17" s="525"/>
      <c r="Q17" s="78">
        <f>Q8</f>
        <v>0</v>
      </c>
      <c r="R17" s="78">
        <f t="shared" ref="R17:U17" si="2">R8</f>
        <v>0</v>
      </c>
      <c r="S17" s="78">
        <f t="shared" si="2"/>
        <v>0</v>
      </c>
      <c r="T17" s="78">
        <f t="shared" si="2"/>
        <v>0</v>
      </c>
      <c r="U17" s="79">
        <f t="shared" si="2"/>
        <v>0</v>
      </c>
    </row>
    <row r="18" spans="1:22">
      <c r="A18" s="232">
        <v>18</v>
      </c>
      <c r="B18" s="77">
        <f>B9</f>
        <v>0</v>
      </c>
      <c r="C18" s="26">
        <f>C9-$E$11</f>
        <v>0</v>
      </c>
      <c r="D18" s="26">
        <f t="shared" ref="D18:G18" si="3">D9-$E$11</f>
        <v>0</v>
      </c>
      <c r="E18" s="26">
        <f t="shared" si="3"/>
        <v>0</v>
      </c>
      <c r="F18" s="26">
        <f t="shared" si="3"/>
        <v>0</v>
      </c>
      <c r="G18" s="26">
        <f t="shared" si="3"/>
        <v>0</v>
      </c>
      <c r="H18" s="228"/>
      <c r="I18" s="78">
        <f>I9</f>
        <v>0</v>
      </c>
      <c r="J18" s="27" t="e">
        <f>J9-$L$11</f>
        <v>#DIV/0!</v>
      </c>
      <c r="K18" s="27" t="e">
        <f t="shared" ref="K18:N18" si="4">K9-$L$11</f>
        <v>#DIV/0!</v>
      </c>
      <c r="L18" s="27" t="e">
        <f t="shared" si="4"/>
        <v>#DIV/0!</v>
      </c>
      <c r="M18" s="27" t="e">
        <f t="shared" si="4"/>
        <v>#DIV/0!</v>
      </c>
      <c r="N18" s="27" t="e">
        <f t="shared" si="4"/>
        <v>#DIV/0!</v>
      </c>
      <c r="O18" s="228"/>
      <c r="P18" s="78">
        <f>P9</f>
        <v>0</v>
      </c>
      <c r="Q18" s="26">
        <f>Q9-$S$11</f>
        <v>0</v>
      </c>
      <c r="R18" s="26">
        <f t="shared" ref="R18:U18" si="5">R9-$S$11</f>
        <v>0</v>
      </c>
      <c r="S18" s="26">
        <f t="shared" si="5"/>
        <v>0</v>
      </c>
      <c r="T18" s="26">
        <f t="shared" si="5"/>
        <v>0</v>
      </c>
      <c r="U18" s="28">
        <f t="shared" si="5"/>
        <v>0</v>
      </c>
    </row>
    <row r="19" spans="1:22">
      <c r="A19" s="232">
        <v>19</v>
      </c>
      <c r="B19" s="77">
        <f t="shared" ref="B19:B22" si="6">B10</f>
        <v>0</v>
      </c>
      <c r="C19" s="26">
        <f t="shared" ref="C19:G22" si="7">C10-$E$11</f>
        <v>0</v>
      </c>
      <c r="D19" s="26">
        <f t="shared" si="7"/>
        <v>0</v>
      </c>
      <c r="E19" s="26">
        <f t="shared" si="7"/>
        <v>0</v>
      </c>
      <c r="F19" s="26">
        <f t="shared" si="7"/>
        <v>0</v>
      </c>
      <c r="G19" s="26">
        <f t="shared" si="7"/>
        <v>0</v>
      </c>
      <c r="H19" s="228"/>
      <c r="I19" s="78">
        <f t="shared" ref="I19:I22" si="8">I10</f>
        <v>0</v>
      </c>
      <c r="J19" s="27" t="e">
        <f t="shared" ref="J19:N22" si="9">J10-$L$11</f>
        <v>#DIV/0!</v>
      </c>
      <c r="K19" s="27" t="e">
        <f t="shared" si="9"/>
        <v>#DIV/0!</v>
      </c>
      <c r="L19" s="27" t="e">
        <f t="shared" si="9"/>
        <v>#DIV/0!</v>
      </c>
      <c r="M19" s="27" t="e">
        <f t="shared" si="9"/>
        <v>#DIV/0!</v>
      </c>
      <c r="N19" s="27" t="e">
        <f t="shared" si="9"/>
        <v>#DIV/0!</v>
      </c>
      <c r="O19" s="228"/>
      <c r="P19" s="78">
        <f t="shared" ref="P19:P22" si="10">P10</f>
        <v>0</v>
      </c>
      <c r="Q19" s="26">
        <f t="shared" ref="Q19:U22" si="11">Q10-$S$11</f>
        <v>0</v>
      </c>
      <c r="R19" s="26">
        <f t="shared" si="11"/>
        <v>0</v>
      </c>
      <c r="S19" s="26">
        <f t="shared" si="11"/>
        <v>0</v>
      </c>
      <c r="T19" s="26">
        <f t="shared" si="11"/>
        <v>0</v>
      </c>
      <c r="U19" s="28">
        <f t="shared" si="11"/>
        <v>0</v>
      </c>
    </row>
    <row r="20" spans="1:22">
      <c r="A20" s="232">
        <v>20</v>
      </c>
      <c r="B20" s="77">
        <f t="shared" si="6"/>
        <v>0</v>
      </c>
      <c r="C20" s="26">
        <f t="shared" si="7"/>
        <v>0</v>
      </c>
      <c r="D20" s="26">
        <f t="shared" si="7"/>
        <v>0</v>
      </c>
      <c r="E20" s="90">
        <f t="shared" si="7"/>
        <v>0</v>
      </c>
      <c r="F20" s="26">
        <f t="shared" si="7"/>
        <v>0</v>
      </c>
      <c r="G20" s="26">
        <f t="shared" si="7"/>
        <v>0</v>
      </c>
      <c r="H20" s="228"/>
      <c r="I20" s="78">
        <f t="shared" si="8"/>
        <v>0</v>
      </c>
      <c r="J20" s="27" t="e">
        <f t="shared" si="9"/>
        <v>#DIV/0!</v>
      </c>
      <c r="K20" s="27" t="e">
        <f t="shared" si="9"/>
        <v>#DIV/0!</v>
      </c>
      <c r="L20" s="91" t="e">
        <f t="shared" si="9"/>
        <v>#DIV/0!</v>
      </c>
      <c r="M20" s="27" t="e">
        <f t="shared" si="9"/>
        <v>#DIV/0!</v>
      </c>
      <c r="N20" s="27" t="e">
        <f t="shared" si="9"/>
        <v>#DIV/0!</v>
      </c>
      <c r="O20" s="228"/>
      <c r="P20" s="78">
        <f t="shared" si="10"/>
        <v>0</v>
      </c>
      <c r="Q20" s="26">
        <f t="shared" si="11"/>
        <v>0</v>
      </c>
      <c r="R20" s="26">
        <f t="shared" si="11"/>
        <v>0</v>
      </c>
      <c r="S20" s="90">
        <f t="shared" si="11"/>
        <v>0</v>
      </c>
      <c r="T20" s="26">
        <f t="shared" si="11"/>
        <v>0</v>
      </c>
      <c r="U20" s="28">
        <f t="shared" si="11"/>
        <v>0</v>
      </c>
    </row>
    <row r="21" spans="1:22">
      <c r="A21" s="232">
        <v>21</v>
      </c>
      <c r="B21" s="77">
        <f t="shared" si="6"/>
        <v>0</v>
      </c>
      <c r="C21" s="26">
        <f t="shared" si="7"/>
        <v>0</v>
      </c>
      <c r="D21" s="26">
        <f t="shared" si="7"/>
        <v>0</v>
      </c>
      <c r="E21" s="26">
        <f t="shared" si="7"/>
        <v>0</v>
      </c>
      <c r="F21" s="26">
        <f t="shared" si="7"/>
        <v>0</v>
      </c>
      <c r="G21" s="26">
        <f t="shared" si="7"/>
        <v>0</v>
      </c>
      <c r="H21" s="228"/>
      <c r="I21" s="78">
        <f t="shared" si="8"/>
        <v>0</v>
      </c>
      <c r="J21" s="27" t="e">
        <f t="shared" si="9"/>
        <v>#DIV/0!</v>
      </c>
      <c r="K21" s="27" t="e">
        <f t="shared" si="9"/>
        <v>#DIV/0!</v>
      </c>
      <c r="L21" s="27" t="e">
        <f t="shared" si="9"/>
        <v>#DIV/0!</v>
      </c>
      <c r="M21" s="27" t="e">
        <f t="shared" si="9"/>
        <v>#DIV/0!</v>
      </c>
      <c r="N21" s="27" t="e">
        <f t="shared" si="9"/>
        <v>#DIV/0!</v>
      </c>
      <c r="O21" s="228"/>
      <c r="P21" s="78">
        <f t="shared" si="10"/>
        <v>0</v>
      </c>
      <c r="Q21" s="26">
        <f t="shared" si="11"/>
        <v>0</v>
      </c>
      <c r="R21" s="26">
        <f t="shared" si="11"/>
        <v>0</v>
      </c>
      <c r="S21" s="26">
        <f t="shared" si="11"/>
        <v>0</v>
      </c>
      <c r="T21" s="26">
        <f t="shared" si="11"/>
        <v>0</v>
      </c>
      <c r="U21" s="28">
        <f t="shared" si="11"/>
        <v>0</v>
      </c>
    </row>
    <row r="22" spans="1:22" ht="15" thickBot="1">
      <c r="A22" s="232">
        <v>22</v>
      </c>
      <c r="B22" s="80">
        <f t="shared" si="6"/>
        <v>0</v>
      </c>
      <c r="C22" s="29">
        <f t="shared" si="7"/>
        <v>0</v>
      </c>
      <c r="D22" s="29">
        <f t="shared" si="7"/>
        <v>0</v>
      </c>
      <c r="E22" s="29">
        <f t="shared" si="7"/>
        <v>0</v>
      </c>
      <c r="F22" s="29">
        <f t="shared" si="7"/>
        <v>0</v>
      </c>
      <c r="G22" s="29">
        <f t="shared" si="7"/>
        <v>0</v>
      </c>
      <c r="H22" s="229"/>
      <c r="I22" s="81">
        <f t="shared" si="8"/>
        <v>0</v>
      </c>
      <c r="J22" s="30" t="e">
        <f t="shared" si="9"/>
        <v>#DIV/0!</v>
      </c>
      <c r="K22" s="30" t="e">
        <f t="shared" si="9"/>
        <v>#DIV/0!</v>
      </c>
      <c r="L22" s="30" t="e">
        <f t="shared" si="9"/>
        <v>#DIV/0!</v>
      </c>
      <c r="M22" s="30" t="e">
        <f t="shared" si="9"/>
        <v>#DIV/0!</v>
      </c>
      <c r="N22" s="30" t="e">
        <f t="shared" si="9"/>
        <v>#DIV/0!</v>
      </c>
      <c r="O22" s="229"/>
      <c r="P22" s="81">
        <f t="shared" si="10"/>
        <v>0</v>
      </c>
      <c r="Q22" s="29">
        <f t="shared" si="11"/>
        <v>0</v>
      </c>
      <c r="R22" s="29">
        <f t="shared" si="11"/>
        <v>0</v>
      </c>
      <c r="S22" s="29">
        <f t="shared" si="11"/>
        <v>0</v>
      </c>
      <c r="T22" s="29">
        <f t="shared" si="11"/>
        <v>0</v>
      </c>
      <c r="U22" s="31">
        <f t="shared" si="11"/>
        <v>0</v>
      </c>
    </row>
    <row r="23" spans="1:22" ht="29" customHeight="1" thickTop="1" thickBot="1">
      <c r="A23" s="232">
        <v>23</v>
      </c>
      <c r="B23" s="536"/>
      <c r="C23" s="536"/>
      <c r="D23" s="536"/>
      <c r="E23" s="536"/>
      <c r="F23" s="536"/>
      <c r="G23" s="536"/>
      <c r="H23" s="536"/>
      <c r="I23" s="536"/>
      <c r="J23" s="536"/>
      <c r="K23" s="536"/>
      <c r="L23" s="536"/>
      <c r="M23" s="536"/>
      <c r="N23" s="536"/>
      <c r="O23" s="536"/>
      <c r="P23" s="536"/>
      <c r="Q23" s="536"/>
      <c r="R23" s="536"/>
      <c r="S23" s="536"/>
      <c r="T23" s="536"/>
      <c r="U23" s="536"/>
    </row>
    <row r="24" spans="1:22" ht="41" customHeight="1" thickTop="1">
      <c r="A24" s="232">
        <v>24</v>
      </c>
      <c r="B24" s="533" t="s">
        <v>232</v>
      </c>
      <c r="C24" s="534"/>
      <c r="D24" s="534"/>
      <c r="E24" s="534"/>
      <c r="F24" s="534"/>
      <c r="G24" s="534"/>
      <c r="H24" s="534"/>
      <c r="I24" s="534"/>
      <c r="J24" s="534"/>
      <c r="K24" s="534"/>
      <c r="L24" s="534"/>
      <c r="M24" s="534"/>
      <c r="N24" s="534"/>
      <c r="O24" s="534"/>
      <c r="P24" s="534"/>
      <c r="Q24" s="534"/>
      <c r="R24" s="534"/>
      <c r="S24" s="534"/>
      <c r="T24" s="534"/>
      <c r="U24" s="535"/>
    </row>
    <row r="25" spans="1:22" ht="30.75" customHeight="1">
      <c r="A25" s="232">
        <v>25</v>
      </c>
      <c r="B25" s="513" t="s">
        <v>37</v>
      </c>
      <c r="C25" s="514"/>
      <c r="D25" s="514"/>
      <c r="E25" s="514"/>
      <c r="F25" s="514"/>
      <c r="G25" s="514"/>
      <c r="H25" s="228"/>
      <c r="I25" s="515" t="s">
        <v>40</v>
      </c>
      <c r="J25" s="514"/>
      <c r="K25" s="514"/>
      <c r="L25" s="514"/>
      <c r="M25" s="514"/>
      <c r="N25" s="514"/>
      <c r="O25" s="224"/>
      <c r="P25" s="515" t="s">
        <v>39</v>
      </c>
      <c r="Q25" s="514"/>
      <c r="R25" s="514"/>
      <c r="S25" s="514"/>
      <c r="T25" s="514"/>
      <c r="U25" s="516"/>
      <c r="V25" s="23"/>
    </row>
    <row r="26" spans="1:22">
      <c r="A26" s="232">
        <v>26</v>
      </c>
      <c r="B26" s="531" t="s">
        <v>231</v>
      </c>
      <c r="C26" s="520" t="s">
        <v>275</v>
      </c>
      <c r="D26" s="521"/>
      <c r="E26" s="521"/>
      <c r="F26" s="521"/>
      <c r="G26" s="523"/>
      <c r="H26" s="225"/>
      <c r="I26" s="525" t="s">
        <v>231</v>
      </c>
      <c r="J26" s="520" t="s">
        <v>6</v>
      </c>
      <c r="K26" s="521"/>
      <c r="L26" s="521"/>
      <c r="M26" s="521"/>
      <c r="N26" s="523"/>
      <c r="O26" s="225"/>
      <c r="P26" s="525" t="s">
        <v>231</v>
      </c>
      <c r="Q26" s="520" t="s">
        <v>6</v>
      </c>
      <c r="R26" s="521"/>
      <c r="S26" s="521"/>
      <c r="T26" s="521"/>
      <c r="U26" s="522"/>
    </row>
    <row r="27" spans="1:22">
      <c r="A27" s="232">
        <v>27</v>
      </c>
      <c r="B27" s="532"/>
      <c r="C27" s="178"/>
      <c r="D27" s="178"/>
      <c r="E27" s="33">
        <f>'Enterprise Budget'!F15</f>
        <v>0</v>
      </c>
      <c r="F27" s="178"/>
      <c r="G27" s="178"/>
      <c r="H27" s="225"/>
      <c r="I27" s="526"/>
      <c r="J27" s="35">
        <f>C27</f>
        <v>0</v>
      </c>
      <c r="K27" s="35">
        <f>D27</f>
        <v>0</v>
      </c>
      <c r="L27" s="35">
        <f>E27</f>
        <v>0</v>
      </c>
      <c r="M27" s="35">
        <f>F27</f>
        <v>0</v>
      </c>
      <c r="N27" s="35">
        <f>G27</f>
        <v>0</v>
      </c>
      <c r="O27" s="231"/>
      <c r="P27" s="526"/>
      <c r="Q27" s="35">
        <f>J27</f>
        <v>0</v>
      </c>
      <c r="R27" s="35">
        <f>K27</f>
        <v>0</v>
      </c>
      <c r="S27" s="35">
        <f>L27</f>
        <v>0</v>
      </c>
      <c r="T27" s="35">
        <f>M27</f>
        <v>0</v>
      </c>
      <c r="U27" s="36">
        <f>N27</f>
        <v>0</v>
      </c>
      <c r="V27" s="25"/>
    </row>
    <row r="28" spans="1:22">
      <c r="A28" s="232">
        <v>28</v>
      </c>
      <c r="B28" s="179"/>
      <c r="C28" s="26">
        <f>(SUM('Enterprise Budget'!$F$23:'Enterprise Budget'!$F$28)+(($B28/100)*C$27))-('Enterprise Budget'!$F$68)</f>
        <v>0</v>
      </c>
      <c r="D28" s="26">
        <f>(SUM('Enterprise Budget'!$F$23:'Enterprise Budget'!$F$28)+(($B28/100)*D$27))-('Enterprise Budget'!$F$68)</f>
        <v>0</v>
      </c>
      <c r="E28" s="26">
        <f>(SUM('Enterprise Budget'!$F$23:'Enterprise Budget'!$F$28)+(($B28/100)*E$27))-('Enterprise Budget'!$F$68)</f>
        <v>0</v>
      </c>
      <c r="F28" s="26">
        <f>(SUM('Enterprise Budget'!$F$23:'Enterprise Budget'!$F$28)+(($B28/100)*F$27))-('Enterprise Budget'!$F$68)</f>
        <v>0</v>
      </c>
      <c r="G28" s="26">
        <f>(SUM('Enterprise Budget'!$F$23:'Enterprise Budget'!$F$28)+(($B28/100)*G$27))-('Enterprise Budget'!$F$68)</f>
        <v>0</v>
      </c>
      <c r="H28" s="225"/>
      <c r="I28" s="34">
        <f>B28</f>
        <v>0</v>
      </c>
      <c r="J28" s="27" t="e">
        <f>C28/('Enterprise Budget'!$F$7/100)</f>
        <v>#DIV/0!</v>
      </c>
      <c r="K28" s="27" t="e">
        <f>D28/('Enterprise Budget'!$F$7/100)</f>
        <v>#DIV/0!</v>
      </c>
      <c r="L28" s="27" t="e">
        <f>E28/('Enterprise Budget'!$F$7/100)</f>
        <v>#DIV/0!</v>
      </c>
      <c r="M28" s="27" t="e">
        <f>F28/('Enterprise Budget'!$F$7/100)</f>
        <v>#DIV/0!</v>
      </c>
      <c r="N28" s="27" t="e">
        <f>G28/('Enterprise Budget'!$F$7/100)</f>
        <v>#DIV/0!</v>
      </c>
      <c r="O28" s="225"/>
      <c r="P28" s="34">
        <f>I28</f>
        <v>0</v>
      </c>
      <c r="Q28" s="26">
        <f>C28*'Enterprise Budget'!$F$5</f>
        <v>0</v>
      </c>
      <c r="R28" s="26">
        <f>D28*'Enterprise Budget'!$F$5</f>
        <v>0</v>
      </c>
      <c r="S28" s="26">
        <f>E28*'Enterprise Budget'!$F$5</f>
        <v>0</v>
      </c>
      <c r="T28" s="26">
        <f>F28*'Enterprise Budget'!$F$5</f>
        <v>0</v>
      </c>
      <c r="U28" s="28">
        <f>G28*'Enterprise Budget'!$F$5</f>
        <v>0</v>
      </c>
    </row>
    <row r="29" spans="1:22">
      <c r="A29" s="232">
        <v>29</v>
      </c>
      <c r="B29" s="179"/>
      <c r="C29" s="26">
        <f>(SUM('Enterprise Budget'!$F$23:'Enterprise Budget'!$F$28)+(($B29/100)*C$27))-('Enterprise Budget'!$F$68)</f>
        <v>0</v>
      </c>
      <c r="D29" s="26">
        <f>(SUM('Enterprise Budget'!$F$23:'Enterprise Budget'!$F$28)+(($B29/100)*D$27))-('Enterprise Budget'!$F$68)</f>
        <v>0</v>
      </c>
      <c r="E29" s="26">
        <f>(SUM('Enterprise Budget'!$F$23:'Enterprise Budget'!$F$28)+(($B29/100)*E$27))-('Enterprise Budget'!$F$68)</f>
        <v>0</v>
      </c>
      <c r="F29" s="26">
        <f>(SUM('Enterprise Budget'!$F$23:'Enterprise Budget'!$F$28)+(($B29/100)*F$27))-('Enterprise Budget'!$F$68)</f>
        <v>0</v>
      </c>
      <c r="G29" s="26">
        <f>(SUM('Enterprise Budget'!$F$23:'Enterprise Budget'!$F$28)+(($B29/100)*G$27))-('Enterprise Budget'!$F$68)</f>
        <v>0</v>
      </c>
      <c r="H29" s="225"/>
      <c r="I29" s="34">
        <f>B29</f>
        <v>0</v>
      </c>
      <c r="J29" s="27" t="e">
        <f>C29/('Enterprise Budget'!$F$7/100)</f>
        <v>#DIV/0!</v>
      </c>
      <c r="K29" s="27" t="e">
        <f>D29/('Enterprise Budget'!$F$7/100)</f>
        <v>#DIV/0!</v>
      </c>
      <c r="L29" s="27" t="e">
        <f>E29/('Enterprise Budget'!$F$7/100)</f>
        <v>#DIV/0!</v>
      </c>
      <c r="M29" s="27" t="e">
        <f>F29/('Enterprise Budget'!$F$7/100)</f>
        <v>#DIV/0!</v>
      </c>
      <c r="N29" s="27" t="e">
        <f>G29/('Enterprise Budget'!$F$7/100)</f>
        <v>#DIV/0!</v>
      </c>
      <c r="O29" s="225"/>
      <c r="P29" s="34">
        <f>I29</f>
        <v>0</v>
      </c>
      <c r="Q29" s="26">
        <f>C29*'Enterprise Budget'!$F$5</f>
        <v>0</v>
      </c>
      <c r="R29" s="26">
        <f>D29*'Enterprise Budget'!$F$5</f>
        <v>0</v>
      </c>
      <c r="S29" s="26">
        <f>E29*'Enterprise Budget'!$F$5</f>
        <v>0</v>
      </c>
      <c r="T29" s="26">
        <f>F29*'Enterprise Budget'!$F$5</f>
        <v>0</v>
      </c>
      <c r="U29" s="28">
        <f>G29*'Enterprise Budget'!$F$5</f>
        <v>0</v>
      </c>
    </row>
    <row r="30" spans="1:22">
      <c r="A30" s="232">
        <v>30</v>
      </c>
      <c r="B30" s="32">
        <f>'Enterprise Budget'!F7</f>
        <v>0</v>
      </c>
      <c r="C30" s="26">
        <f>(SUM('Enterprise Budget'!$F$23:'Enterprise Budget'!$F$28)+(($B30/100)*C$27))-('Enterprise Budget'!$F$68)</f>
        <v>0</v>
      </c>
      <c r="D30" s="26">
        <f>(SUM('Enterprise Budget'!$F$23:'Enterprise Budget'!$F$28)+(($B30/100)*D$27))-('Enterprise Budget'!$F$68)</f>
        <v>0</v>
      </c>
      <c r="E30" s="90">
        <f>(SUM('Enterprise Budget'!$F$23:'Enterprise Budget'!$F$28)+(($B30/100)*E$27))-('Enterprise Budget'!$F$68)</f>
        <v>0</v>
      </c>
      <c r="F30" s="26">
        <f>(SUM('Enterprise Budget'!$F$23:'Enterprise Budget'!$F$28)+(($B30/100)*F$27))-('Enterprise Budget'!$F$68)</f>
        <v>0</v>
      </c>
      <c r="G30" s="26">
        <f>(SUM('Enterprise Budget'!$F$23:'Enterprise Budget'!$F$28)+(($B30/100)*G$27))-('Enterprise Budget'!$F$68)</f>
        <v>0</v>
      </c>
      <c r="H30" s="225"/>
      <c r="I30" s="34">
        <f>B30</f>
        <v>0</v>
      </c>
      <c r="J30" s="27" t="e">
        <f>C30/('Enterprise Budget'!$F$7/100)</f>
        <v>#DIV/0!</v>
      </c>
      <c r="K30" s="27" t="e">
        <f>D30/('Enterprise Budget'!$F$7/100)</f>
        <v>#DIV/0!</v>
      </c>
      <c r="L30" s="91" t="e">
        <f>E30/('Enterprise Budget'!$F$7/100)</f>
        <v>#DIV/0!</v>
      </c>
      <c r="M30" s="27" t="e">
        <f>F30/('Enterprise Budget'!$F$7/100)</f>
        <v>#DIV/0!</v>
      </c>
      <c r="N30" s="27" t="e">
        <f>G30/('Enterprise Budget'!$F$7/100)</f>
        <v>#DIV/0!</v>
      </c>
      <c r="O30" s="225"/>
      <c r="P30" s="34">
        <f>I30</f>
        <v>0</v>
      </c>
      <c r="Q30" s="26">
        <f>C30*'Enterprise Budget'!$F$5</f>
        <v>0</v>
      </c>
      <c r="R30" s="26">
        <f>D30*'Enterprise Budget'!$F$5</f>
        <v>0</v>
      </c>
      <c r="S30" s="90">
        <f>E30*'Enterprise Budget'!$F$5</f>
        <v>0</v>
      </c>
      <c r="T30" s="26">
        <f>F30*'Enterprise Budget'!$F$5</f>
        <v>0</v>
      </c>
      <c r="U30" s="28">
        <f>G30*'Enterprise Budget'!$F$5</f>
        <v>0</v>
      </c>
    </row>
    <row r="31" spans="1:22">
      <c r="A31" s="232">
        <v>31</v>
      </c>
      <c r="B31" s="179"/>
      <c r="C31" s="26">
        <f>(SUM('Enterprise Budget'!$F$23:'Enterprise Budget'!$F$28)+(($B31/100)*C$27))-('Enterprise Budget'!$F$68)</f>
        <v>0</v>
      </c>
      <c r="D31" s="26">
        <f>(SUM('Enterprise Budget'!$F$23:'Enterprise Budget'!$F$28)+(($B31/100)*D$27))-('Enterprise Budget'!$F$68)</f>
        <v>0</v>
      </c>
      <c r="E31" s="26">
        <f>(SUM('Enterprise Budget'!$F$23:'Enterprise Budget'!$F$28)+(($B31/100)*E$27))-('Enterprise Budget'!$F$68)</f>
        <v>0</v>
      </c>
      <c r="F31" s="26">
        <f>(SUM('Enterprise Budget'!$F$23:'Enterprise Budget'!$F$28)+(($B31/100)*F$27))-('Enterprise Budget'!$F$68)</f>
        <v>0</v>
      </c>
      <c r="G31" s="26">
        <f>(SUM('Enterprise Budget'!$F$23:'Enterprise Budget'!$F$28)+(($B31/100)*G$27))-('Enterprise Budget'!$F$68)</f>
        <v>0</v>
      </c>
      <c r="H31" s="225"/>
      <c r="I31" s="34">
        <f>B31</f>
        <v>0</v>
      </c>
      <c r="J31" s="27" t="e">
        <f>C31/('Enterprise Budget'!$F$7/100)</f>
        <v>#DIV/0!</v>
      </c>
      <c r="K31" s="27" t="e">
        <f>D31/('Enterprise Budget'!$F$7/100)</f>
        <v>#DIV/0!</v>
      </c>
      <c r="L31" s="27" t="e">
        <f>E31/('Enterprise Budget'!$F$7/100)</f>
        <v>#DIV/0!</v>
      </c>
      <c r="M31" s="27" t="e">
        <f>F31/('Enterprise Budget'!$F$7/100)</f>
        <v>#DIV/0!</v>
      </c>
      <c r="N31" s="27" t="e">
        <f>G31/('Enterprise Budget'!$F$7/100)</f>
        <v>#DIV/0!</v>
      </c>
      <c r="O31" s="225"/>
      <c r="P31" s="34">
        <f>I31</f>
        <v>0</v>
      </c>
      <c r="Q31" s="26">
        <f>C31*'Enterprise Budget'!$F$5</f>
        <v>0</v>
      </c>
      <c r="R31" s="26">
        <f>D31*'Enterprise Budget'!$F$5</f>
        <v>0</v>
      </c>
      <c r="S31" s="26">
        <f>E31*'Enterprise Budget'!$F$5</f>
        <v>0</v>
      </c>
      <c r="T31" s="26">
        <f>F31*'Enterprise Budget'!$F$5</f>
        <v>0</v>
      </c>
      <c r="U31" s="28">
        <f>G31*'Enterprise Budget'!$F$5</f>
        <v>0</v>
      </c>
    </row>
    <row r="32" spans="1:22">
      <c r="A32" s="232">
        <v>32</v>
      </c>
      <c r="B32" s="179"/>
      <c r="C32" s="26">
        <f>(SUM('Enterprise Budget'!$F$23:'Enterprise Budget'!$F$28)+(($B32/100)*C$27))-('Enterprise Budget'!$F$68)</f>
        <v>0</v>
      </c>
      <c r="D32" s="26">
        <f>(SUM('Enterprise Budget'!$F$23:'Enterprise Budget'!$F$28)+(($B32/100)*D$27))-('Enterprise Budget'!$F$68)</f>
        <v>0</v>
      </c>
      <c r="E32" s="26">
        <f>(SUM('Enterprise Budget'!$F$23:'Enterprise Budget'!$F$28)+(($B32/100)*E$27))-('Enterprise Budget'!$F$68)</f>
        <v>0</v>
      </c>
      <c r="F32" s="26">
        <f>(SUM('Enterprise Budget'!$F$23:'Enterprise Budget'!$F$28)+(($B32/100)*F$27))-('Enterprise Budget'!$F$68)</f>
        <v>0</v>
      </c>
      <c r="G32" s="26">
        <f>(SUM('Enterprise Budget'!$F$23:'Enterprise Budget'!$F$28)+(($B32/100)*G$27))-('Enterprise Budget'!$F$68)</f>
        <v>0</v>
      </c>
      <c r="H32" s="225"/>
      <c r="I32" s="34">
        <f>B32</f>
        <v>0</v>
      </c>
      <c r="J32" s="27" t="e">
        <f>C32/('Enterprise Budget'!$F$7/100)</f>
        <v>#DIV/0!</v>
      </c>
      <c r="K32" s="27" t="e">
        <f>D32/('Enterprise Budget'!$F$7/100)</f>
        <v>#DIV/0!</v>
      </c>
      <c r="L32" s="27" t="e">
        <f>E32/('Enterprise Budget'!$F$7/100)</f>
        <v>#DIV/0!</v>
      </c>
      <c r="M32" s="27" t="e">
        <f>F32/('Enterprise Budget'!$F$7/100)</f>
        <v>#DIV/0!</v>
      </c>
      <c r="N32" s="27" t="e">
        <f>G32/('Enterprise Budget'!$F$7/100)</f>
        <v>#DIV/0!</v>
      </c>
      <c r="O32" s="225"/>
      <c r="P32" s="34">
        <f>I32</f>
        <v>0</v>
      </c>
      <c r="Q32" s="26">
        <f>C32*'Enterprise Budget'!$F$5</f>
        <v>0</v>
      </c>
      <c r="R32" s="26">
        <f>D32*'Enterprise Budget'!$F$5</f>
        <v>0</v>
      </c>
      <c r="S32" s="26">
        <f>E32*'Enterprise Budget'!$F$5</f>
        <v>0</v>
      </c>
      <c r="T32" s="26">
        <f>F32*'Enterprise Budget'!$F$5</f>
        <v>0</v>
      </c>
      <c r="U32" s="28">
        <f>G32*'Enterprise Budget'!$F$5</f>
        <v>0</v>
      </c>
    </row>
    <row r="33" spans="1:21" ht="19.25" customHeight="1">
      <c r="A33" s="232">
        <v>33</v>
      </c>
      <c r="B33" s="528"/>
      <c r="C33" s="529"/>
      <c r="D33" s="529"/>
      <c r="E33" s="529"/>
      <c r="F33" s="529"/>
      <c r="G33" s="529"/>
      <c r="H33" s="529"/>
      <c r="I33" s="529"/>
      <c r="J33" s="529"/>
      <c r="K33" s="529"/>
      <c r="L33" s="529"/>
      <c r="M33" s="529"/>
      <c r="N33" s="529"/>
      <c r="O33" s="529"/>
      <c r="P33" s="529"/>
      <c r="Q33" s="529"/>
      <c r="R33" s="529"/>
      <c r="S33" s="529"/>
      <c r="T33" s="529"/>
      <c r="U33" s="530"/>
    </row>
    <row r="34" spans="1:21" ht="23.25" customHeight="1">
      <c r="A34" s="232">
        <v>34</v>
      </c>
      <c r="B34" s="518" t="s">
        <v>35</v>
      </c>
      <c r="C34" s="517"/>
      <c r="D34" s="517"/>
      <c r="E34" s="517"/>
      <c r="F34" s="517"/>
      <c r="G34" s="517"/>
      <c r="H34" s="227"/>
      <c r="I34" s="517" t="s">
        <v>34</v>
      </c>
      <c r="J34" s="517"/>
      <c r="K34" s="517"/>
      <c r="L34" s="517"/>
      <c r="M34" s="517"/>
      <c r="N34" s="517"/>
      <c r="O34" s="227"/>
      <c r="P34" s="517" t="s">
        <v>36</v>
      </c>
      <c r="Q34" s="517"/>
      <c r="R34" s="517"/>
      <c r="S34" s="517"/>
      <c r="T34" s="517"/>
      <c r="U34" s="519"/>
    </row>
    <row r="35" spans="1:21">
      <c r="A35" s="232">
        <v>35</v>
      </c>
      <c r="B35" s="531" t="s">
        <v>231</v>
      </c>
      <c r="C35" s="520" t="s">
        <v>6</v>
      </c>
      <c r="D35" s="521"/>
      <c r="E35" s="521"/>
      <c r="F35" s="521"/>
      <c r="G35" s="523"/>
      <c r="H35" s="228"/>
      <c r="I35" s="525" t="s">
        <v>231</v>
      </c>
      <c r="J35" s="520" t="s">
        <v>6</v>
      </c>
      <c r="K35" s="521"/>
      <c r="L35" s="521"/>
      <c r="M35" s="521"/>
      <c r="N35" s="523"/>
      <c r="O35" s="228"/>
      <c r="P35" s="525" t="s">
        <v>231</v>
      </c>
      <c r="Q35" s="520" t="s">
        <v>6</v>
      </c>
      <c r="R35" s="521"/>
      <c r="S35" s="521"/>
      <c r="T35" s="521"/>
      <c r="U35" s="522"/>
    </row>
    <row r="36" spans="1:21">
      <c r="A36" s="232">
        <v>36</v>
      </c>
      <c r="B36" s="532"/>
      <c r="C36" s="33">
        <f>C27</f>
        <v>0</v>
      </c>
      <c r="D36" s="33">
        <f t="shared" ref="D36:G36" si="12">D27</f>
        <v>0</v>
      </c>
      <c r="E36" s="33">
        <f t="shared" si="12"/>
        <v>0</v>
      </c>
      <c r="F36" s="33">
        <f t="shared" si="12"/>
        <v>0</v>
      </c>
      <c r="G36" s="33">
        <f t="shared" si="12"/>
        <v>0</v>
      </c>
      <c r="H36" s="228"/>
      <c r="I36" s="526"/>
      <c r="J36" s="33">
        <f>J27</f>
        <v>0</v>
      </c>
      <c r="K36" s="33">
        <f t="shared" ref="K36:N36" si="13">K27</f>
        <v>0</v>
      </c>
      <c r="L36" s="33">
        <f t="shared" si="13"/>
        <v>0</v>
      </c>
      <c r="M36" s="33">
        <f t="shared" si="13"/>
        <v>0</v>
      </c>
      <c r="N36" s="33">
        <f t="shared" si="13"/>
        <v>0</v>
      </c>
      <c r="O36" s="228"/>
      <c r="P36" s="526"/>
      <c r="Q36" s="33">
        <f>Q27</f>
        <v>0</v>
      </c>
      <c r="R36" s="33">
        <f t="shared" ref="R36:U36" si="14">R27</f>
        <v>0</v>
      </c>
      <c r="S36" s="33">
        <f t="shared" si="14"/>
        <v>0</v>
      </c>
      <c r="T36" s="33">
        <f t="shared" si="14"/>
        <v>0</v>
      </c>
      <c r="U36" s="37">
        <f t="shared" si="14"/>
        <v>0</v>
      </c>
    </row>
    <row r="37" spans="1:21">
      <c r="A37" s="232">
        <v>37</v>
      </c>
      <c r="B37" s="32">
        <f>B28</f>
        <v>0</v>
      </c>
      <c r="C37" s="26">
        <f>C28-$E$30</f>
        <v>0</v>
      </c>
      <c r="D37" s="26">
        <f t="shared" ref="D37:G37" si="15">D28-$E$30</f>
        <v>0</v>
      </c>
      <c r="E37" s="26">
        <f t="shared" si="15"/>
        <v>0</v>
      </c>
      <c r="F37" s="26">
        <f t="shared" si="15"/>
        <v>0</v>
      </c>
      <c r="G37" s="26">
        <f t="shared" si="15"/>
        <v>0</v>
      </c>
      <c r="H37" s="228"/>
      <c r="I37" s="34">
        <f>I28</f>
        <v>0</v>
      </c>
      <c r="J37" s="27" t="e">
        <f>J28-$L$30</f>
        <v>#DIV/0!</v>
      </c>
      <c r="K37" s="27" t="e">
        <f t="shared" ref="K37:N37" si="16">K28-$L$30</f>
        <v>#DIV/0!</v>
      </c>
      <c r="L37" s="27" t="e">
        <f t="shared" si="16"/>
        <v>#DIV/0!</v>
      </c>
      <c r="M37" s="27" t="e">
        <f t="shared" si="16"/>
        <v>#DIV/0!</v>
      </c>
      <c r="N37" s="27" t="e">
        <f t="shared" si="16"/>
        <v>#DIV/0!</v>
      </c>
      <c r="O37" s="228"/>
      <c r="P37" s="34">
        <f>P28</f>
        <v>0</v>
      </c>
      <c r="Q37" s="26">
        <f>Q28-$S$30</f>
        <v>0</v>
      </c>
      <c r="R37" s="26">
        <f t="shared" ref="R37:U37" si="17">R28-$S$30</f>
        <v>0</v>
      </c>
      <c r="S37" s="26">
        <f t="shared" si="17"/>
        <v>0</v>
      </c>
      <c r="T37" s="26">
        <f t="shared" si="17"/>
        <v>0</v>
      </c>
      <c r="U37" s="28">
        <f t="shared" si="17"/>
        <v>0</v>
      </c>
    </row>
    <row r="38" spans="1:21">
      <c r="A38" s="232">
        <v>38</v>
      </c>
      <c r="B38" s="32">
        <f t="shared" ref="B38:B41" si="18">B29</f>
        <v>0</v>
      </c>
      <c r="C38" s="26">
        <f t="shared" ref="C38:G38" si="19">C29-$E$30</f>
        <v>0</v>
      </c>
      <c r="D38" s="26">
        <f t="shared" si="19"/>
        <v>0</v>
      </c>
      <c r="E38" s="26">
        <f t="shared" si="19"/>
        <v>0</v>
      </c>
      <c r="F38" s="26">
        <f t="shared" si="19"/>
        <v>0</v>
      </c>
      <c r="G38" s="26">
        <f t="shared" si="19"/>
        <v>0</v>
      </c>
      <c r="H38" s="228"/>
      <c r="I38" s="34">
        <f t="shared" ref="I38:I41" si="20">I29</f>
        <v>0</v>
      </c>
      <c r="J38" s="27" t="e">
        <f t="shared" ref="J38:N41" si="21">J29-$L$30</f>
        <v>#DIV/0!</v>
      </c>
      <c r="K38" s="27" t="e">
        <f t="shared" si="21"/>
        <v>#DIV/0!</v>
      </c>
      <c r="L38" s="27" t="e">
        <f t="shared" si="21"/>
        <v>#DIV/0!</v>
      </c>
      <c r="M38" s="27" t="e">
        <f t="shared" si="21"/>
        <v>#DIV/0!</v>
      </c>
      <c r="N38" s="27" t="e">
        <f t="shared" si="21"/>
        <v>#DIV/0!</v>
      </c>
      <c r="O38" s="228"/>
      <c r="P38" s="34">
        <f t="shared" ref="P38:P41" si="22">P29</f>
        <v>0</v>
      </c>
      <c r="Q38" s="26">
        <f t="shared" ref="Q38:U41" si="23">Q29-$S$30</f>
        <v>0</v>
      </c>
      <c r="R38" s="26">
        <f t="shared" si="23"/>
        <v>0</v>
      </c>
      <c r="S38" s="26">
        <f t="shared" si="23"/>
        <v>0</v>
      </c>
      <c r="T38" s="26">
        <f t="shared" si="23"/>
        <v>0</v>
      </c>
      <c r="U38" s="28">
        <f t="shared" si="23"/>
        <v>0</v>
      </c>
    </row>
    <row r="39" spans="1:21">
      <c r="A39" s="232">
        <v>39</v>
      </c>
      <c r="B39" s="32">
        <f t="shared" si="18"/>
        <v>0</v>
      </c>
      <c r="C39" s="26">
        <f t="shared" ref="C39:G39" si="24">C30-$E$30</f>
        <v>0</v>
      </c>
      <c r="D39" s="26">
        <f t="shared" si="24"/>
        <v>0</v>
      </c>
      <c r="E39" s="90">
        <f t="shared" si="24"/>
        <v>0</v>
      </c>
      <c r="F39" s="26">
        <f t="shared" si="24"/>
        <v>0</v>
      </c>
      <c r="G39" s="26">
        <f t="shared" si="24"/>
        <v>0</v>
      </c>
      <c r="H39" s="228"/>
      <c r="I39" s="34">
        <f t="shared" si="20"/>
        <v>0</v>
      </c>
      <c r="J39" s="27" t="e">
        <f t="shared" si="21"/>
        <v>#DIV/0!</v>
      </c>
      <c r="K39" s="27" t="e">
        <f t="shared" si="21"/>
        <v>#DIV/0!</v>
      </c>
      <c r="L39" s="91" t="e">
        <f t="shared" si="21"/>
        <v>#DIV/0!</v>
      </c>
      <c r="M39" s="27" t="e">
        <f t="shared" si="21"/>
        <v>#DIV/0!</v>
      </c>
      <c r="N39" s="27" t="e">
        <f t="shared" si="21"/>
        <v>#DIV/0!</v>
      </c>
      <c r="O39" s="228"/>
      <c r="P39" s="34">
        <f t="shared" si="22"/>
        <v>0</v>
      </c>
      <c r="Q39" s="26">
        <f t="shared" si="23"/>
        <v>0</v>
      </c>
      <c r="R39" s="26">
        <f t="shared" si="23"/>
        <v>0</v>
      </c>
      <c r="S39" s="90">
        <f t="shared" si="23"/>
        <v>0</v>
      </c>
      <c r="T39" s="26">
        <f t="shared" si="23"/>
        <v>0</v>
      </c>
      <c r="U39" s="28">
        <f t="shared" si="23"/>
        <v>0</v>
      </c>
    </row>
    <row r="40" spans="1:21">
      <c r="A40" s="232">
        <v>40</v>
      </c>
      <c r="B40" s="32">
        <f t="shared" si="18"/>
        <v>0</v>
      </c>
      <c r="C40" s="26">
        <f t="shared" ref="C40:G40" si="25">C31-$E$30</f>
        <v>0</v>
      </c>
      <c r="D40" s="26">
        <f t="shared" si="25"/>
        <v>0</v>
      </c>
      <c r="E40" s="26">
        <f t="shared" si="25"/>
        <v>0</v>
      </c>
      <c r="F40" s="26">
        <f t="shared" si="25"/>
        <v>0</v>
      </c>
      <c r="G40" s="26">
        <f t="shared" si="25"/>
        <v>0</v>
      </c>
      <c r="H40" s="228"/>
      <c r="I40" s="34">
        <f t="shared" si="20"/>
        <v>0</v>
      </c>
      <c r="J40" s="27" t="e">
        <f t="shared" si="21"/>
        <v>#DIV/0!</v>
      </c>
      <c r="K40" s="27" t="e">
        <f t="shared" si="21"/>
        <v>#DIV/0!</v>
      </c>
      <c r="L40" s="27" t="e">
        <f t="shared" si="21"/>
        <v>#DIV/0!</v>
      </c>
      <c r="M40" s="27" t="e">
        <f t="shared" si="21"/>
        <v>#DIV/0!</v>
      </c>
      <c r="N40" s="27" t="e">
        <f t="shared" si="21"/>
        <v>#DIV/0!</v>
      </c>
      <c r="O40" s="228"/>
      <c r="P40" s="34">
        <f t="shared" si="22"/>
        <v>0</v>
      </c>
      <c r="Q40" s="26">
        <f t="shared" si="23"/>
        <v>0</v>
      </c>
      <c r="R40" s="26">
        <f t="shared" si="23"/>
        <v>0</v>
      </c>
      <c r="S40" s="26">
        <f t="shared" si="23"/>
        <v>0</v>
      </c>
      <c r="T40" s="26">
        <f t="shared" si="23"/>
        <v>0</v>
      </c>
      <c r="U40" s="28">
        <f t="shared" si="23"/>
        <v>0</v>
      </c>
    </row>
    <row r="41" spans="1:21" ht="15" thickBot="1">
      <c r="A41" s="232">
        <v>41</v>
      </c>
      <c r="B41" s="38">
        <f t="shared" si="18"/>
        <v>0</v>
      </c>
      <c r="C41" s="29">
        <f t="shared" ref="C41:G41" si="26">C32-$E$30</f>
        <v>0</v>
      </c>
      <c r="D41" s="29">
        <f t="shared" si="26"/>
        <v>0</v>
      </c>
      <c r="E41" s="29">
        <f t="shared" si="26"/>
        <v>0</v>
      </c>
      <c r="F41" s="29">
        <f t="shared" si="26"/>
        <v>0</v>
      </c>
      <c r="G41" s="29">
        <f t="shared" si="26"/>
        <v>0</v>
      </c>
      <c r="H41" s="229"/>
      <c r="I41" s="39">
        <f t="shared" si="20"/>
        <v>0</v>
      </c>
      <c r="J41" s="30" t="e">
        <f t="shared" si="21"/>
        <v>#DIV/0!</v>
      </c>
      <c r="K41" s="30" t="e">
        <f t="shared" si="21"/>
        <v>#DIV/0!</v>
      </c>
      <c r="L41" s="30" t="e">
        <f t="shared" si="21"/>
        <v>#DIV/0!</v>
      </c>
      <c r="M41" s="30" t="e">
        <f t="shared" si="21"/>
        <v>#DIV/0!</v>
      </c>
      <c r="N41" s="30" t="e">
        <f t="shared" si="21"/>
        <v>#DIV/0!</v>
      </c>
      <c r="O41" s="229"/>
      <c r="P41" s="39">
        <f t="shared" si="22"/>
        <v>0</v>
      </c>
      <c r="Q41" s="29">
        <f t="shared" si="23"/>
        <v>0</v>
      </c>
      <c r="R41" s="29">
        <f t="shared" si="23"/>
        <v>0</v>
      </c>
      <c r="S41" s="29">
        <f t="shared" si="23"/>
        <v>0</v>
      </c>
      <c r="T41" s="29">
        <f t="shared" si="23"/>
        <v>0</v>
      </c>
      <c r="U41" s="31">
        <f t="shared" si="23"/>
        <v>0</v>
      </c>
    </row>
    <row r="42" spans="1:21" ht="15" thickTop="1"/>
  </sheetData>
  <sheetProtection sheet="1" formatCells="0" formatColumns="0" formatRows="0"/>
  <mergeCells count="44">
    <mergeCell ref="B5:U5"/>
    <mergeCell ref="B24:U24"/>
    <mergeCell ref="B14:U14"/>
    <mergeCell ref="C16:G16"/>
    <mergeCell ref="B16:B17"/>
    <mergeCell ref="I16:I17"/>
    <mergeCell ref="P16:P17"/>
    <mergeCell ref="B6:G6"/>
    <mergeCell ref="I6:N6"/>
    <mergeCell ref="P6:U6"/>
    <mergeCell ref="B23:U23"/>
    <mergeCell ref="J16:N16"/>
    <mergeCell ref="I34:N34"/>
    <mergeCell ref="P34:U34"/>
    <mergeCell ref="C26:G26"/>
    <mergeCell ref="Q35:U35"/>
    <mergeCell ref="J35:N35"/>
    <mergeCell ref="C35:G35"/>
    <mergeCell ref="J26:N26"/>
    <mergeCell ref="Q26:U26"/>
    <mergeCell ref="B33:U33"/>
    <mergeCell ref="B35:B36"/>
    <mergeCell ref="I26:I27"/>
    <mergeCell ref="I35:I36"/>
    <mergeCell ref="P26:P27"/>
    <mergeCell ref="P35:P36"/>
    <mergeCell ref="B34:G34"/>
    <mergeCell ref="B26:B27"/>
    <mergeCell ref="E3:R3"/>
    <mergeCell ref="B1:U1"/>
    <mergeCell ref="I2:N2"/>
    <mergeCell ref="B25:G25"/>
    <mergeCell ref="I25:N25"/>
    <mergeCell ref="P25:U25"/>
    <mergeCell ref="I15:N15"/>
    <mergeCell ref="B15:G15"/>
    <mergeCell ref="P15:U15"/>
    <mergeCell ref="Q7:U7"/>
    <mergeCell ref="J7:N7"/>
    <mergeCell ref="C7:G7"/>
    <mergeCell ref="B7:B8"/>
    <mergeCell ref="I7:I8"/>
    <mergeCell ref="P7:P8"/>
    <mergeCell ref="Q16:U1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 Page</vt:lpstr>
      <vt:lpstr>Enterprise Budget</vt:lpstr>
      <vt:lpstr>Fixed Cost</vt:lpstr>
      <vt:lpstr>Mature Cow Feed Cost</vt:lpstr>
      <vt:lpstr>Replacement Feed Costs</vt:lpstr>
      <vt:lpstr>Mailbox Price Calculator</vt:lpstr>
      <vt:lpstr>Sensitivity Analysis</vt:lpstr>
    </vt:vector>
  </TitlesOfParts>
  <Company>University of Wisconsin-Platteville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J Bernhardt</dc:creator>
  <cp:lastModifiedBy>Kevin Bernhardt</cp:lastModifiedBy>
  <cp:lastPrinted>2025-08-22T14:30:22Z</cp:lastPrinted>
  <dcterms:created xsi:type="dcterms:W3CDTF">2018-10-03T13:49:28Z</dcterms:created>
  <dcterms:modified xsi:type="dcterms:W3CDTF">2025-08-22T15:28:47Z</dcterms:modified>
</cp:coreProperties>
</file>