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<sst xmlns="http://schemas.openxmlformats.org/spreadsheetml/2006/main" count="293" uniqueCount="135">
  <si>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</si>
  <si>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</si>
  <si>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</si>
  <si>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</si>
  <si>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</si>
  <si>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</si>
  <si>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</si>
  <si>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</si>
  <si>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</si>
  <si>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</si>
  <si>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</si>
  <si>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</si>
  <si>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</si>
  <si>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</si>
  <si>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</si>
  <si>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</si>
  <si>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</si>
  <si>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</si>
  <si>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</si>
  <si>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</si>
  <si>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</si>
  <si>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</si>
  <si>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</si>
  <si>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</si>
  <si>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</si>
  <si>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</si>
  <si>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</si>
  <si>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</si>
  <si>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</si>
  <si>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</si>
  <si>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</si>
  <si>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</si>
  <si>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</si>
  <si>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</si>
  <si>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</si>
  <si>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</si>
  <si>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</si>
  <si>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</si>
  <si>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</si>
  <si>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</si>
  <si>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</si>
  <si>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</si>
  <si>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</si>
  <si>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</si>
  <si>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</si>
  <si>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</si>
  <si>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</si>
  <si>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</si>
  <si>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</si>
  <si>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</si>
  <si>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</si>
  <si>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</si>
  <si>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</si>
  <si>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</si>
  <si>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</si>
  <si>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</si>
  <si>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</si>
  <si>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</si>
  <si>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</si>
  <si>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</si>
  <si>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</si>
  <si>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</si>
  <si>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</si>
  <si>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</si>
  <si>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</si>
  <si>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</si>
  <si>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</si>
  <si>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</si>
  <si>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</si>
  <si>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</si>
  <si>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</si>
  <si>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</si>
  <si>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</si>
  <si>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</si>
  <si>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</si>
  <si>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</si>
  <si>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</si>
  <si>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</si>
  <si>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</si>
  <si>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</si>
  <si>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</si>
  <si>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</si>
  <si>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</si>
  <si>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</si>
  <si>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</si>
  <si>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</si>
  <si>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gal</t>
  </si>
  <si>
    <t>Hand marketing</t>
  </si>
  <si>
    <t>Marketing</t>
  </si>
  <si>
    <t xml:space="preserve">   Natural gas - 1000 cubic feet</t>
  </si>
  <si>
    <t>cu. ft.</t>
  </si>
  <si>
    <t>None</t>
  </si>
  <si>
    <t>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</si>
  <si>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</si>
  <si>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</si>
  <si>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</si>
  <si>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</si>
  <si>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</si>
  <si>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</si>
  <si>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</si>
  <si>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</si>
  <si>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</si>
  <si>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</si>
  <si>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</si>
  <si>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</si>
  <si>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</si>
  <si>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</si>
  <si>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</si>
  <si>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</si>
  <si>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</si>
  <si>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</si>
  <si>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Tractor 024 HP</t>
  </si>
  <si>
    <t xml:space="preserve">Cost per </t>
  </si>
  <si>
    <t>100 ft Row ($)</t>
  </si>
  <si>
    <t>(per 100 ft Row)</t>
  </si>
  <si>
    <t>100 ft Row</t>
  </si>
  <si>
    <t>Treflan HFP</t>
  </si>
  <si>
    <t>Dimethoate 4EC - 2 applications</t>
  </si>
  <si>
    <t>Capture 2EC - 2 applications</t>
  </si>
  <si>
    <t>$ per cwt</t>
  </si>
  <si>
    <t>2-row cultivator</t>
  </si>
  <si>
    <t>Total Operating Costs per Unit of Production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</si>
  <si>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</si>
  <si>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1</t>
    </r>
    <r>
      <rPr>
        <sz val="10"/>
        <rFont val="Arial"/>
        <family val="2"/>
      </rPr>
      <t xml:space="preserve"> Durables include a 8 ft X 14 ft cooler.</t>
    </r>
  </si>
  <si>
    <t>Brussels sprouts</t>
  </si>
  <si>
    <t xml:space="preserve">Brussels sprouts seed  </t>
  </si>
  <si>
    <t>2-row precision seeder</t>
  </si>
  <si>
    <t>(Enter % in J85)</t>
  </si>
  <si>
    <t>Management charge (enter % of income in J97)</t>
  </si>
  <si>
    <t xml:space="preserve">  Wisconsin's 2010 Custom Rate Guide. 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</si>
  <si>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</si>
  <si>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</si>
  <si>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</si>
  <si>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Brussels sprouts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</si>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</sst>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0.00000"/>
    <numFmt numFmtId="176" formatCode="#,##0.00000"/>
    <numFmt numFmtId="177" formatCode="###0;###0"/>
    <numFmt numFmtId="178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33" borderId="12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135</xdr:row>
      <xdr:rowOff>9525</xdr:rowOff>
    </xdr:from>
    <xdr:to>
      <xdr:col>7</xdr:col>
      <xdr:colOff>914400</xdr:colOff>
      <xdr:row>143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221361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29</xdr:row>
      <xdr:rowOff>133350</xdr:rowOff>
    </xdr:from>
    <xdr:to>
      <xdr:col>5</xdr:col>
      <xdr:colOff>266700</xdr:colOff>
      <xdr:row>40</xdr:row>
      <xdr:rowOff>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905375"/>
          <a:ext cx="20574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3"/>
  <sheetViews>
    <sheetView tabSelected="1" zoomScale="70" zoomScaleNormal="70" zoomScaleSheetLayoutView="75" zoomScalePageLayoutView="0" workbookViewId="0" topLeftCell="A1">
      <selection activeCell="M11" sqref="M11"/>
    </sheetView>
  </sheetViews>
  <sheetFormatPr defaultColWidth="9.140625" defaultRowHeight="12.75"/>
  <cols>
    <col min="1" max="1" width="36.71093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0.71093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133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90" customFormat="1" ht="15.75">
      <c r="A13" s="91"/>
      <c r="B13" s="92"/>
      <c r="C13" s="92"/>
      <c r="D13" s="92"/>
      <c r="E13" s="92"/>
      <c r="F13" s="92"/>
      <c r="G13" s="92"/>
      <c r="H13" s="91"/>
    </row>
    <row r="14" spans="1:8" ht="12.75">
      <c r="A14" s="11"/>
      <c r="B14" s="2"/>
      <c r="C14" s="2"/>
      <c r="D14" s="2"/>
      <c r="E14" s="2"/>
      <c r="F14" s="32"/>
      <c r="G14" s="132"/>
      <c r="H14" s="131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93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94</v>
      </c>
      <c r="D16" s="22" t="s">
        <v>95</v>
      </c>
      <c r="E16" s="34" t="s">
        <v>6</v>
      </c>
      <c r="F16" s="53" t="s">
        <v>113</v>
      </c>
      <c r="G16" s="26"/>
      <c r="H16" s="25"/>
      <c r="I16" s="22"/>
      <c r="J16" s="22"/>
      <c r="K16" s="22" t="s">
        <v>95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124</v>
      </c>
      <c r="B20" s="36" t="s">
        <v>92</v>
      </c>
      <c r="C20" s="115">
        <v>10000</v>
      </c>
      <c r="D20" s="39">
        <v>1.31</v>
      </c>
      <c r="E20" s="114">
        <f>(C20*D20)</f>
        <v>13100</v>
      </c>
      <c r="F20" s="40">
        <f>(E20*0.0046)</f>
        <v>60.26</v>
      </c>
      <c r="G20" s="28"/>
      <c r="H20" s="35" t="s">
        <v>124</v>
      </c>
      <c r="I20" s="36" t="s">
        <v>92</v>
      </c>
      <c r="J20" s="133"/>
      <c r="K20" s="133"/>
      <c r="L20" s="3">
        <f>(J20*K20)</f>
        <v>0</v>
      </c>
    </row>
    <row r="21" spans="1:12" ht="12.75">
      <c r="A21" s="35"/>
      <c r="B21" s="36"/>
      <c r="C21" s="39"/>
      <c r="D21" s="39"/>
      <c r="E21" s="114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14">
        <f>SUM(E20:E21)</f>
        <v>13100</v>
      </c>
      <c r="F22" s="114">
        <f>SUM(F20:F21)</f>
        <v>60.26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125</v>
      </c>
      <c r="B29" s="36" t="s">
        <v>92</v>
      </c>
      <c r="C29" s="39">
        <v>0.16</v>
      </c>
      <c r="D29" s="39">
        <v>600.88</v>
      </c>
      <c r="E29" s="40">
        <f>(C29*D29)</f>
        <v>96.1408</v>
      </c>
      <c r="F29" s="40">
        <f>(E29*0.0046)</f>
        <v>0.44224768</v>
      </c>
      <c r="G29" s="28"/>
      <c r="H29" s="41" t="s">
        <v>125</v>
      </c>
      <c r="I29" s="36" t="s">
        <v>92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160</v>
      </c>
      <c r="D32" s="45">
        <v>0.24</v>
      </c>
      <c r="E32" s="40">
        <f>(C32*D32)</f>
        <v>38.4</v>
      </c>
      <c r="F32" s="40">
        <f>(E32*0.0046)</f>
        <v>0.17664</v>
      </c>
      <c r="G32" s="28"/>
      <c r="H32" s="4" t="s">
        <v>59</v>
      </c>
      <c r="I32" s="16" t="s">
        <v>58</v>
      </c>
      <c r="J32" s="30"/>
      <c r="K32" s="30"/>
      <c r="L32" s="3">
        <f aca="true" t="shared" si="0" ref="L32:L37">(J32*K32)</f>
        <v>0</v>
      </c>
    </row>
    <row r="33" spans="1:12" ht="12.75" customHeight="1">
      <c r="A33" s="41" t="s">
        <v>102</v>
      </c>
      <c r="B33" s="44" t="s">
        <v>58</v>
      </c>
      <c r="C33" s="45">
        <v>35</v>
      </c>
      <c r="D33" s="45">
        <v>0.27</v>
      </c>
      <c r="E33" s="40">
        <f>(C33*D33)</f>
        <v>9.450000000000001</v>
      </c>
      <c r="F33" s="40">
        <f>(E33*0.0046)</f>
        <v>0.04347</v>
      </c>
      <c r="G33" s="28"/>
      <c r="H33" s="4" t="s">
        <v>37</v>
      </c>
      <c r="I33" s="16" t="s">
        <v>58</v>
      </c>
      <c r="J33" s="30"/>
      <c r="K33" s="30"/>
      <c r="L33" s="3">
        <f t="shared" si="0"/>
        <v>0</v>
      </c>
    </row>
    <row r="34" spans="1:12" ht="12.75" customHeight="1">
      <c r="A34" s="41" t="s">
        <v>60</v>
      </c>
      <c r="B34" s="44" t="s">
        <v>58</v>
      </c>
      <c r="C34" s="45">
        <v>75</v>
      </c>
      <c r="D34" s="45">
        <v>0.22</v>
      </c>
      <c r="E34" s="40">
        <f>(C34*D34)</f>
        <v>16.5</v>
      </c>
      <c r="F34" s="40">
        <f>(E34*0.0046)</f>
        <v>0.0759</v>
      </c>
      <c r="G34" s="28"/>
      <c r="H34" s="4" t="s">
        <v>60</v>
      </c>
      <c r="I34" s="16" t="s">
        <v>58</v>
      </c>
      <c r="J34" s="30"/>
      <c r="K34" s="30"/>
      <c r="L34" s="3">
        <f t="shared" si="0"/>
        <v>0</v>
      </c>
    </row>
    <row r="35" spans="1:12" ht="12.75">
      <c r="A35" s="41" t="s">
        <v>85</v>
      </c>
      <c r="B35" s="36" t="s">
        <v>1</v>
      </c>
      <c r="C35" s="39">
        <v>2</v>
      </c>
      <c r="D35" s="39">
        <v>2</v>
      </c>
      <c r="E35" s="40">
        <f>(C35*D35)</f>
        <v>4</v>
      </c>
      <c r="F35" s="40">
        <f>(E35*0.0046)</f>
        <v>0.0184</v>
      </c>
      <c r="G35" s="28"/>
      <c r="H35" s="4" t="s">
        <v>96</v>
      </c>
      <c r="I35" s="2" t="s">
        <v>97</v>
      </c>
      <c r="J35" s="30"/>
      <c r="K35" s="30"/>
      <c r="L35" s="3">
        <f t="shared" si="0"/>
        <v>0</v>
      </c>
    </row>
    <row r="36" spans="1:12" ht="12.75" customHeight="1">
      <c r="A36" s="41"/>
      <c r="B36" s="36"/>
      <c r="C36" s="45"/>
      <c r="D36" s="74"/>
      <c r="E36" s="40"/>
      <c r="F36" s="40"/>
      <c r="G36" s="28"/>
      <c r="H36" s="30"/>
      <c r="I36" s="30"/>
      <c r="J36" s="30"/>
      <c r="K36" s="30"/>
      <c r="L36" s="3">
        <f t="shared" si="0"/>
        <v>0</v>
      </c>
    </row>
    <row r="37" spans="1:12" ht="12.75" customHeight="1">
      <c r="A37" s="41"/>
      <c r="B37" s="44"/>
      <c r="C37" s="45"/>
      <c r="D37" s="45"/>
      <c r="E37" s="40"/>
      <c r="F37" s="40"/>
      <c r="G37" s="28"/>
      <c r="H37" s="55"/>
      <c r="I37" s="30"/>
      <c r="J37" s="30"/>
      <c r="K37" s="30"/>
      <c r="L37" s="3">
        <f t="shared" si="0"/>
        <v>0</v>
      </c>
    </row>
    <row r="38" spans="1:12" ht="12.75">
      <c r="A38" s="41"/>
      <c r="B38" s="36"/>
      <c r="C38" s="39"/>
      <c r="D38" s="39"/>
      <c r="E38" s="40"/>
      <c r="F38" s="40"/>
      <c r="G38" s="28"/>
      <c r="H38" s="4"/>
      <c r="I38" s="2"/>
      <c r="J38" s="3"/>
      <c r="K38" s="3"/>
      <c r="L38" s="3"/>
    </row>
    <row r="39" spans="1:12" ht="12.75">
      <c r="A39" s="43" t="s">
        <v>39</v>
      </c>
      <c r="B39" s="36"/>
      <c r="C39" s="39"/>
      <c r="D39" s="39"/>
      <c r="E39" s="40"/>
      <c r="F39" s="40"/>
      <c r="G39" s="28"/>
      <c r="H39" s="5" t="s">
        <v>39</v>
      </c>
      <c r="I39" s="2"/>
      <c r="J39" s="3"/>
      <c r="K39" s="3"/>
      <c r="L39" s="3"/>
    </row>
    <row r="40" spans="1:12" ht="12.75">
      <c r="A40" s="41" t="s">
        <v>116</v>
      </c>
      <c r="B40" s="36" t="s">
        <v>86</v>
      </c>
      <c r="C40" s="39">
        <v>0.25</v>
      </c>
      <c r="D40" s="39">
        <v>27</v>
      </c>
      <c r="E40" s="40">
        <f>(C40*D40)</f>
        <v>6.75</v>
      </c>
      <c r="F40" s="40">
        <f>(E40*0.0046)</f>
        <v>0.03105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/>
      <c r="B42" s="36"/>
      <c r="C42" s="39"/>
      <c r="D42" s="39"/>
      <c r="E42" s="40"/>
      <c r="F42" s="40"/>
      <c r="G42" s="28"/>
      <c r="H42" s="30"/>
      <c r="I42" s="30"/>
      <c r="J42" s="30"/>
      <c r="K42" s="30"/>
      <c r="L42" s="3">
        <f>(J42*K42)</f>
        <v>0</v>
      </c>
    </row>
    <row r="43" spans="1:12" ht="12.75">
      <c r="A43" s="43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41" t="s">
        <v>117</v>
      </c>
      <c r="B45" s="36" t="s">
        <v>86</v>
      </c>
      <c r="C45" s="39">
        <v>0.12</v>
      </c>
      <c r="D45" s="39">
        <v>49.5</v>
      </c>
      <c r="E45" s="40">
        <f>(C45*D45)*2</f>
        <v>11.879999999999999</v>
      </c>
      <c r="F45" s="40">
        <f>(E45*0.0046)</f>
        <v>0.054647999999999995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 t="s">
        <v>118</v>
      </c>
      <c r="B46" s="36" t="s">
        <v>103</v>
      </c>
      <c r="C46" s="39">
        <v>4.5</v>
      </c>
      <c r="D46" s="39">
        <v>2.66</v>
      </c>
      <c r="E46" s="40">
        <f>(C46*D46)*2</f>
        <v>23.94</v>
      </c>
      <c r="F46" s="40">
        <f>(E46*0.0046)</f>
        <v>0.110124</v>
      </c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70</v>
      </c>
      <c r="B49" s="36"/>
      <c r="C49" s="39"/>
      <c r="D49" s="39"/>
      <c r="E49" s="40"/>
      <c r="F49" s="40"/>
      <c r="G49" s="28"/>
      <c r="H49" s="5" t="s">
        <v>70</v>
      </c>
      <c r="I49" s="2"/>
      <c r="J49" s="3"/>
      <c r="K49" s="3"/>
      <c r="L49" s="3"/>
    </row>
    <row r="50" spans="1:12" ht="12.75">
      <c r="A50" s="41" t="s">
        <v>91</v>
      </c>
      <c r="B50" s="36"/>
      <c r="C50" s="39">
        <v>0</v>
      </c>
      <c r="D50" s="39">
        <v>0</v>
      </c>
      <c r="E50" s="40">
        <f>(C50*D50)</f>
        <v>0</v>
      </c>
      <c r="F50" s="40">
        <f>(E50*0.0046)</f>
        <v>0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90" customFormat="1" ht="12.75">
      <c r="A53" s="118"/>
      <c r="B53" s="119"/>
      <c r="C53" s="120"/>
      <c r="D53" s="120"/>
      <c r="E53" s="46"/>
      <c r="F53" s="46"/>
      <c r="G53" s="121"/>
      <c r="H53" s="57"/>
      <c r="I53" s="57"/>
      <c r="J53" s="57"/>
      <c r="K53" s="57"/>
      <c r="L53" s="122"/>
    </row>
    <row r="54" spans="1:12" ht="12.75">
      <c r="A54" s="43" t="s">
        <v>100</v>
      </c>
      <c r="B54" s="36"/>
      <c r="C54" s="39"/>
      <c r="D54" s="39"/>
      <c r="E54" s="40"/>
      <c r="F54" s="40"/>
      <c r="G54" s="28"/>
      <c r="H54" s="5" t="s">
        <v>100</v>
      </c>
      <c r="I54" s="2"/>
      <c r="J54" s="3"/>
      <c r="K54" s="3"/>
      <c r="L54" s="3"/>
    </row>
    <row r="55" spans="1:12" ht="12.75">
      <c r="A55" s="41" t="s">
        <v>91</v>
      </c>
      <c r="B55" s="36"/>
      <c r="C55" s="39">
        <v>0</v>
      </c>
      <c r="D55" s="39">
        <v>0</v>
      </c>
      <c r="E55" s="40">
        <f>(C55*D55)</f>
        <v>0</v>
      </c>
      <c r="F55" s="40">
        <f>(E55*0.0046)</f>
        <v>0</v>
      </c>
      <c r="G55" s="28"/>
      <c r="H55" s="5"/>
      <c r="I55" s="2"/>
      <c r="J55" s="3"/>
      <c r="K55" s="3"/>
      <c r="L55" s="3"/>
    </row>
    <row r="56" spans="1:12" ht="12.75">
      <c r="A56" s="41"/>
      <c r="B56" s="36"/>
      <c r="C56" s="39"/>
      <c r="D56" s="56"/>
      <c r="E56" s="40"/>
      <c r="F56" s="40"/>
      <c r="G56" s="75"/>
      <c r="H56" s="77"/>
      <c r="I56" s="76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s="90" customFormat="1" ht="12.75">
      <c r="A58" s="118"/>
      <c r="B58" s="119"/>
      <c r="C58" s="120"/>
      <c r="D58" s="120"/>
      <c r="E58" s="46"/>
      <c r="F58" s="46"/>
      <c r="G58" s="121"/>
      <c r="H58" s="129"/>
      <c r="I58" s="130"/>
      <c r="J58" s="130"/>
      <c r="K58" s="130"/>
      <c r="L58" s="122"/>
    </row>
    <row r="59" spans="1:12" s="90" customFormat="1" ht="12.75">
      <c r="A59" s="43" t="s">
        <v>101</v>
      </c>
      <c r="B59" s="119"/>
      <c r="C59" s="120"/>
      <c r="D59" s="120"/>
      <c r="E59" s="46"/>
      <c r="F59" s="46"/>
      <c r="G59" s="121"/>
      <c r="H59" s="43" t="s">
        <v>101</v>
      </c>
      <c r="I59" s="57"/>
      <c r="J59" s="57"/>
      <c r="K59" s="57"/>
      <c r="L59" s="122"/>
    </row>
    <row r="60" spans="1:12" ht="12.75">
      <c r="A60" s="41" t="s">
        <v>68</v>
      </c>
      <c r="B60" s="36" t="s">
        <v>64</v>
      </c>
      <c r="C60" s="39">
        <v>426</v>
      </c>
      <c r="D60" s="39">
        <v>10</v>
      </c>
      <c r="E60" s="40">
        <f>(C60*D60)</f>
        <v>4260</v>
      </c>
      <c r="F60" s="40">
        <f>(E60*0.0046)</f>
        <v>19.596</v>
      </c>
      <c r="G60" s="28"/>
      <c r="H60" s="41" t="s">
        <v>68</v>
      </c>
      <c r="I60" s="36" t="s">
        <v>64</v>
      </c>
      <c r="J60" s="30"/>
      <c r="K60" s="30"/>
      <c r="L60" s="3">
        <f>(J60*K60)</f>
        <v>0</v>
      </c>
    </row>
    <row r="61" spans="1:12" ht="12.75">
      <c r="A61" s="41" t="s">
        <v>63</v>
      </c>
      <c r="B61" s="36" t="s">
        <v>67</v>
      </c>
      <c r="C61" s="39">
        <v>12</v>
      </c>
      <c r="D61" s="39">
        <v>6.42</v>
      </c>
      <c r="E61" s="40">
        <f>(C61*D61)</f>
        <v>77.03999999999999</v>
      </c>
      <c r="F61" s="40">
        <f>(E61*0.0046)</f>
        <v>0.354384</v>
      </c>
      <c r="G61" s="28"/>
      <c r="H61" s="41" t="s">
        <v>63</v>
      </c>
      <c r="I61" s="36" t="s">
        <v>67</v>
      </c>
      <c r="J61" s="30"/>
      <c r="K61" s="30"/>
      <c r="L61" s="3">
        <f>(J61*K61)</f>
        <v>0</v>
      </c>
    </row>
    <row r="62" spans="1:12" ht="12.75">
      <c r="A62" s="41" t="s">
        <v>87</v>
      </c>
      <c r="B62" s="36" t="s">
        <v>64</v>
      </c>
      <c r="C62" s="39">
        <v>40</v>
      </c>
      <c r="D62" s="39">
        <v>10</v>
      </c>
      <c r="E62" s="40">
        <f>(C62*D62)</f>
        <v>400</v>
      </c>
      <c r="F62" s="40">
        <f>(E62*0.0046)</f>
        <v>1.8399999999999999</v>
      </c>
      <c r="G62" s="28"/>
      <c r="H62" s="41" t="s">
        <v>88</v>
      </c>
      <c r="I62" s="36" t="s">
        <v>64</v>
      </c>
      <c r="J62" s="30"/>
      <c r="K62" s="30"/>
      <c r="L62" s="3">
        <f>(J62*K62)</f>
        <v>0</v>
      </c>
    </row>
    <row r="63" spans="1:12" ht="12.75">
      <c r="A63" s="41" t="s">
        <v>65</v>
      </c>
      <c r="B63" s="36" t="s">
        <v>66</v>
      </c>
      <c r="C63" s="39">
        <v>500</v>
      </c>
      <c r="D63" s="56">
        <v>0.56</v>
      </c>
      <c r="E63" s="40">
        <f>(C63*D63)</f>
        <v>280</v>
      </c>
      <c r="F63" s="40">
        <f>(E63*0.0046)</f>
        <v>1.288</v>
      </c>
      <c r="G63" s="28"/>
      <c r="H63" s="41" t="s">
        <v>65</v>
      </c>
      <c r="I63" s="36" t="s">
        <v>66</v>
      </c>
      <c r="J63" s="30"/>
      <c r="K63" s="30"/>
      <c r="L63" s="3">
        <f>(J63*K63)</f>
        <v>0</v>
      </c>
    </row>
    <row r="64" spans="1:12" ht="12.75">
      <c r="A64" s="41"/>
      <c r="B64" s="36"/>
      <c r="C64" s="39"/>
      <c r="D64" s="39"/>
      <c r="E64" s="40"/>
      <c r="F64" s="40"/>
      <c r="G64" s="28"/>
      <c r="H64" s="4"/>
      <c r="I64" s="2"/>
      <c r="J64" s="3"/>
      <c r="K64" s="3"/>
      <c r="L64" s="3"/>
    </row>
    <row r="65" spans="1:12" ht="12.75">
      <c r="A65" s="43"/>
      <c r="B65" s="36"/>
      <c r="C65" s="39"/>
      <c r="D65" s="39"/>
      <c r="E65" s="40"/>
      <c r="F65" s="40"/>
      <c r="G65" s="28"/>
      <c r="H65" s="5"/>
      <c r="I65" s="2"/>
      <c r="J65" s="3"/>
      <c r="K65" s="3"/>
      <c r="L65" s="3"/>
    </row>
    <row r="66" spans="1:12" ht="12.75">
      <c r="A66" s="5" t="s">
        <v>71</v>
      </c>
      <c r="B66" s="2" t="s">
        <v>10</v>
      </c>
      <c r="C66" s="3">
        <v>0</v>
      </c>
      <c r="D66" s="3">
        <v>10</v>
      </c>
      <c r="E66" s="59">
        <f>(C66*D66)</f>
        <v>0</v>
      </c>
      <c r="F66" s="40">
        <f>(E66*0.0046)</f>
        <v>0</v>
      </c>
      <c r="G66" s="28"/>
      <c r="H66" s="5" t="s">
        <v>71</v>
      </c>
      <c r="I66" s="2" t="s">
        <v>10</v>
      </c>
      <c r="J66" s="30"/>
      <c r="K66" s="30"/>
      <c r="L66" s="59">
        <f>(J66*K66)</f>
        <v>0</v>
      </c>
    </row>
    <row r="67" spans="1:12" ht="12.75">
      <c r="A67" s="5" t="s">
        <v>72</v>
      </c>
      <c r="B67" s="2"/>
      <c r="C67" s="58">
        <f>(E66)</f>
        <v>0</v>
      </c>
      <c r="D67" s="8">
        <v>0.0765</v>
      </c>
      <c r="E67" s="59">
        <f>(C67*D67)</f>
        <v>0</v>
      </c>
      <c r="F67" s="40">
        <f>(E67*0.0046)</f>
        <v>0</v>
      </c>
      <c r="G67" s="28"/>
      <c r="H67" s="5" t="s">
        <v>72</v>
      </c>
      <c r="I67" s="2"/>
      <c r="J67" s="58">
        <f>(L66)</f>
        <v>0</v>
      </c>
      <c r="K67" s="8">
        <v>0.0765</v>
      </c>
      <c r="L67" s="59">
        <f>(J67*K67)</f>
        <v>0</v>
      </c>
    </row>
    <row r="68" spans="1:12" ht="12.75">
      <c r="A68" s="43"/>
      <c r="B68" s="36"/>
      <c r="C68" s="39"/>
      <c r="D68" s="39"/>
      <c r="E68" s="40"/>
      <c r="F68" s="40"/>
      <c r="G68" s="28"/>
      <c r="H68" s="5"/>
      <c r="I68" s="2"/>
      <c r="J68" s="3"/>
      <c r="K68" s="3"/>
      <c r="L68" s="3"/>
    </row>
    <row r="69" spans="1:12" ht="12.75">
      <c r="A69" s="43" t="s">
        <v>43</v>
      </c>
      <c r="B69" s="36"/>
      <c r="C69" s="39"/>
      <c r="D69" s="39"/>
      <c r="E69" s="40"/>
      <c r="F69" s="40"/>
      <c r="G69" s="28"/>
      <c r="H69" s="5" t="s">
        <v>43</v>
      </c>
      <c r="I69" s="2"/>
      <c r="J69" s="3"/>
      <c r="K69" s="3"/>
      <c r="L69" s="3"/>
    </row>
    <row r="70" spans="1:12" ht="12.75">
      <c r="A70" s="7" t="s">
        <v>131</v>
      </c>
      <c r="B70" s="36" t="s">
        <v>69</v>
      </c>
      <c r="C70" s="39">
        <v>2.06</v>
      </c>
      <c r="D70" s="39">
        <v>3.52</v>
      </c>
      <c r="E70" s="40">
        <f>(C70*D70)</f>
        <v>7.2512</v>
      </c>
      <c r="F70" s="40">
        <f>(E70*0.0046)</f>
        <v>0.03335552</v>
      </c>
      <c r="G70" s="28"/>
      <c r="H70" s="5" t="s">
        <v>41</v>
      </c>
      <c r="I70" s="36" t="s">
        <v>69</v>
      </c>
      <c r="J70" s="30"/>
      <c r="K70" s="30"/>
      <c r="L70" s="3">
        <f>(J70*K70)</f>
        <v>0</v>
      </c>
    </row>
    <row r="71" spans="1:12" ht="12.75">
      <c r="A71" s="7" t="s">
        <v>132</v>
      </c>
      <c r="B71" s="36" t="s">
        <v>69</v>
      </c>
      <c r="C71" s="39">
        <v>3</v>
      </c>
      <c r="D71" s="39">
        <v>3.21</v>
      </c>
      <c r="E71" s="40">
        <f>(C71*D71)</f>
        <v>9.629999999999999</v>
      </c>
      <c r="F71" s="40">
        <f>(E71*0.0046)</f>
        <v>0.044298</v>
      </c>
      <c r="G71" s="28"/>
      <c r="H71" s="5" t="s">
        <v>42</v>
      </c>
      <c r="I71" s="36" t="s">
        <v>69</v>
      </c>
      <c r="J71" s="30"/>
      <c r="K71" s="30"/>
      <c r="L71" s="3">
        <f>(J71*K71)</f>
        <v>0</v>
      </c>
    </row>
    <row r="72" spans="1:12" ht="12.75">
      <c r="A72" s="43" t="s">
        <v>15</v>
      </c>
      <c r="B72" s="36" t="s">
        <v>44</v>
      </c>
      <c r="C72" s="39">
        <v>622.67</v>
      </c>
      <c r="D72" s="56">
        <v>0.115</v>
      </c>
      <c r="E72" s="40">
        <f>(C72*D72)</f>
        <v>71.60705</v>
      </c>
      <c r="F72" s="40">
        <f>(E72*0.0046)</f>
        <v>0.32939243</v>
      </c>
      <c r="G72" s="28"/>
      <c r="H72" s="5" t="s">
        <v>15</v>
      </c>
      <c r="I72" s="2" t="s">
        <v>44</v>
      </c>
      <c r="J72" s="30"/>
      <c r="K72" s="30"/>
      <c r="L72" s="3">
        <f>(J72*K72)</f>
        <v>0</v>
      </c>
    </row>
    <row r="73" spans="1:12" ht="12.75">
      <c r="A73" s="43" t="s">
        <v>89</v>
      </c>
      <c r="B73" s="36" t="s">
        <v>90</v>
      </c>
      <c r="C73" s="39">
        <v>0</v>
      </c>
      <c r="D73" s="123">
        <v>0</v>
      </c>
      <c r="E73" s="40">
        <f>(C73*D73)</f>
        <v>0</v>
      </c>
      <c r="F73" s="40">
        <f>(E73*0.0046)</f>
        <v>0</v>
      </c>
      <c r="G73" s="28"/>
      <c r="H73" s="43" t="s">
        <v>89</v>
      </c>
      <c r="I73" s="36" t="s">
        <v>90</v>
      </c>
      <c r="J73" s="30"/>
      <c r="K73" s="30"/>
      <c r="L73" s="3">
        <f>(J73*K73)</f>
        <v>0</v>
      </c>
    </row>
    <row r="74" spans="1:12" ht="12.75">
      <c r="A74" s="43" t="s">
        <v>16</v>
      </c>
      <c r="B74" s="36" t="s">
        <v>1</v>
      </c>
      <c r="C74" s="39">
        <v>1</v>
      </c>
      <c r="D74" s="39">
        <f>(E70+E71+E73)*0.15</f>
        <v>2.53218</v>
      </c>
      <c r="E74" s="40">
        <f>(C74*D74)</f>
        <v>2.53218</v>
      </c>
      <c r="F74" s="40">
        <f>(E74*0.0046)</f>
        <v>0.011648028</v>
      </c>
      <c r="G74" s="28"/>
      <c r="H74" s="5" t="s">
        <v>16</v>
      </c>
      <c r="I74" s="2" t="s">
        <v>97</v>
      </c>
      <c r="J74" s="30"/>
      <c r="K74" s="30"/>
      <c r="L74" s="3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45</v>
      </c>
      <c r="B76" s="36"/>
      <c r="C76" s="36"/>
      <c r="D76" s="36"/>
      <c r="E76" s="37"/>
      <c r="F76" s="37"/>
      <c r="G76" s="27"/>
      <c r="H76" s="5" t="s">
        <v>45</v>
      </c>
      <c r="I76" s="2"/>
      <c r="J76" s="2"/>
      <c r="K76" s="2"/>
      <c r="L76" s="2"/>
    </row>
    <row r="77" spans="1:12" ht="12.75">
      <c r="A77" s="43" t="s">
        <v>46</v>
      </c>
      <c r="B77" s="36" t="s">
        <v>1</v>
      </c>
      <c r="C77" s="39">
        <v>1</v>
      </c>
      <c r="D77" s="39">
        <v>1.85</v>
      </c>
      <c r="E77" s="40">
        <f>(C77*D77)</f>
        <v>1.85</v>
      </c>
      <c r="F77" s="40">
        <f>(E77*0.0046)</f>
        <v>0.00851</v>
      </c>
      <c r="G77" s="28"/>
      <c r="H77" s="5" t="s">
        <v>46</v>
      </c>
      <c r="I77" s="2" t="s">
        <v>97</v>
      </c>
      <c r="J77" s="30"/>
      <c r="K77" s="30"/>
      <c r="L77" s="3">
        <f>(J77*K77)</f>
        <v>0</v>
      </c>
    </row>
    <row r="78" spans="1:12" ht="12.75">
      <c r="A78" s="43" t="s">
        <v>47</v>
      </c>
      <c r="B78" s="36" t="s">
        <v>1</v>
      </c>
      <c r="C78" s="39">
        <v>1</v>
      </c>
      <c r="D78" s="39">
        <v>4.87</v>
      </c>
      <c r="E78" s="40">
        <f>(C78*D78)</f>
        <v>4.87</v>
      </c>
      <c r="F78" s="40">
        <f>(E78*0.0046)</f>
        <v>0.022402000000000002</v>
      </c>
      <c r="G78" s="28"/>
      <c r="H78" s="5" t="s">
        <v>47</v>
      </c>
      <c r="I78" s="2" t="s">
        <v>97</v>
      </c>
      <c r="J78" s="30"/>
      <c r="K78" s="30"/>
      <c r="L78" s="3">
        <f>(J78*K78)</f>
        <v>0</v>
      </c>
    </row>
    <row r="79" spans="1:12" ht="14.25">
      <c r="A79" s="43" t="s">
        <v>55</v>
      </c>
      <c r="B79" s="36" t="s">
        <v>1</v>
      </c>
      <c r="C79" s="39">
        <v>1</v>
      </c>
      <c r="D79" s="39">
        <v>56.51</v>
      </c>
      <c r="E79" s="40">
        <f>(C79*D79)</f>
        <v>56.51</v>
      </c>
      <c r="F79" s="40">
        <f>(E79*0.0046)</f>
        <v>0.259946</v>
      </c>
      <c r="G79" s="28"/>
      <c r="H79" s="5" t="s">
        <v>48</v>
      </c>
      <c r="I79" s="2" t="s">
        <v>97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23"/>
      <c r="K80" s="23"/>
      <c r="L80" s="3"/>
    </row>
    <row r="81" spans="1:12" ht="14.25">
      <c r="A81" s="43"/>
      <c r="B81" s="36"/>
      <c r="C81" s="39"/>
      <c r="D81" s="39"/>
      <c r="E81" s="40"/>
      <c r="F81" s="40"/>
      <c r="G81" s="28"/>
      <c r="H81" s="5" t="s">
        <v>62</v>
      </c>
      <c r="I81" s="2" t="s">
        <v>97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1" t="s">
        <v>11</v>
      </c>
      <c r="B83" s="36"/>
      <c r="C83" s="39"/>
      <c r="D83" s="39"/>
      <c r="E83" s="40">
        <f>SUM(E29:E79)</f>
        <v>5378.35123</v>
      </c>
      <c r="F83" s="40">
        <f>SUM(F29:F79)</f>
        <v>24.740415658</v>
      </c>
      <c r="G83" s="28"/>
      <c r="H83" s="4" t="s">
        <v>11</v>
      </c>
      <c r="I83" s="2"/>
      <c r="J83" s="3"/>
      <c r="K83" s="3"/>
      <c r="L83" s="3">
        <f>SUM(L29:L81)</f>
        <v>0</v>
      </c>
    </row>
    <row r="84" spans="1:12" ht="12.75">
      <c r="A84" s="43"/>
      <c r="B84" s="36"/>
      <c r="C84" s="39"/>
      <c r="D84" s="39"/>
      <c r="E84" s="40"/>
      <c r="F84" s="40"/>
      <c r="G84" s="28"/>
      <c r="H84" s="5"/>
      <c r="I84" s="2"/>
      <c r="J84" s="3"/>
      <c r="K84" s="3"/>
      <c r="L84" s="3"/>
    </row>
    <row r="85" spans="1:12" ht="12.75">
      <c r="A85" s="43" t="s">
        <v>7</v>
      </c>
      <c r="B85" s="36" t="s">
        <v>1</v>
      </c>
      <c r="C85" s="39">
        <f>(E83)</f>
        <v>5378.35123</v>
      </c>
      <c r="D85" s="47">
        <v>0.0399</v>
      </c>
      <c r="E85" s="40">
        <f>(C85*D85)/2</f>
        <v>107.29810703849999</v>
      </c>
      <c r="F85" s="40">
        <f>(E85*0.0046)</f>
        <v>0.49357129237709996</v>
      </c>
      <c r="G85" s="28"/>
      <c r="H85" s="4" t="s">
        <v>7</v>
      </c>
      <c r="I85" s="2" t="s">
        <v>97</v>
      </c>
      <c r="J85" s="112"/>
      <c r="K85" s="89">
        <f>(L83)</f>
        <v>0</v>
      </c>
      <c r="L85" s="3">
        <f>(J85*K85)/2</f>
        <v>0</v>
      </c>
    </row>
    <row r="86" spans="1:12" ht="12.75">
      <c r="A86" s="41"/>
      <c r="B86" s="36"/>
      <c r="C86" s="39"/>
      <c r="D86" s="47"/>
      <c r="E86" s="40"/>
      <c r="F86" s="40"/>
      <c r="G86" s="28"/>
      <c r="H86" s="88" t="s">
        <v>127</v>
      </c>
      <c r="I86" s="2"/>
      <c r="J86" s="23"/>
      <c r="K86" s="87"/>
      <c r="L86" s="3"/>
    </row>
    <row r="87" spans="1:12" ht="12.75">
      <c r="A87" s="41"/>
      <c r="B87" s="36"/>
      <c r="C87" s="39"/>
      <c r="D87" s="47"/>
      <c r="E87" s="40"/>
      <c r="F87" s="40"/>
      <c r="G87" s="28"/>
      <c r="H87" s="4"/>
      <c r="I87" s="2"/>
      <c r="J87" s="3"/>
      <c r="K87" s="8"/>
      <c r="L87" s="3"/>
    </row>
    <row r="88" spans="1:13" ht="12.75">
      <c r="A88" s="117" t="s">
        <v>109</v>
      </c>
      <c r="B88" s="36"/>
      <c r="C88" s="39"/>
      <c r="D88" s="47"/>
      <c r="E88" s="50">
        <f>SUM(E83:E87)</f>
        <v>5485.649337038501</v>
      </c>
      <c r="F88" s="50">
        <f>SUM(F83:F87)</f>
        <v>25.2339869503771</v>
      </c>
      <c r="G88" s="28"/>
      <c r="H88" s="117" t="s">
        <v>110</v>
      </c>
      <c r="I88" s="36"/>
      <c r="J88" s="39"/>
      <c r="K88" s="47"/>
      <c r="L88" s="50">
        <f>SUM(L83:L85)</f>
        <v>0</v>
      </c>
      <c r="M88" s="50"/>
    </row>
    <row r="89" spans="1:12" ht="12.75">
      <c r="A89" s="41"/>
      <c r="B89" s="36"/>
      <c r="C89" s="39"/>
      <c r="D89" s="47"/>
      <c r="E89" s="40"/>
      <c r="F89" s="40"/>
      <c r="G89" s="28"/>
      <c r="H89" s="4"/>
      <c r="I89" s="2"/>
      <c r="J89" s="3"/>
      <c r="K89" s="8"/>
      <c r="L89" s="3"/>
    </row>
    <row r="90" spans="1:12" ht="12.75">
      <c r="A90" s="48" t="s">
        <v>121</v>
      </c>
      <c r="B90" s="36"/>
      <c r="C90" s="39"/>
      <c r="D90" s="47"/>
      <c r="E90" s="50">
        <f>(E88/C20)</f>
        <v>0.5485649337038501</v>
      </c>
      <c r="F90" s="50">
        <f>(F88)/(C20*0.0046)</f>
        <v>0.5485649337038501</v>
      </c>
      <c r="G90" s="28"/>
      <c r="H90" s="48" t="s">
        <v>121</v>
      </c>
      <c r="I90" s="2"/>
      <c r="J90" s="3"/>
      <c r="K90" s="8"/>
      <c r="L90" s="50" t="e">
        <f>(L88/J20)</f>
        <v>#DIV/0!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38" t="s">
        <v>8</v>
      </c>
      <c r="B92" s="36"/>
      <c r="C92" s="39"/>
      <c r="D92" s="39"/>
      <c r="E92" s="40"/>
      <c r="F92" s="40"/>
      <c r="G92" s="28"/>
      <c r="H92" s="9" t="s">
        <v>8</v>
      </c>
      <c r="I92" s="2"/>
      <c r="J92" s="3"/>
      <c r="K92" s="3"/>
      <c r="L92" s="3"/>
    </row>
    <row r="93" spans="1:12" ht="12.75">
      <c r="A93" s="43"/>
      <c r="B93" s="36"/>
      <c r="C93" s="39"/>
      <c r="D93" s="39"/>
      <c r="E93" s="40"/>
      <c r="F93" s="40"/>
      <c r="G93" s="28"/>
      <c r="H93" s="5"/>
      <c r="I93" s="2"/>
      <c r="J93" s="3"/>
      <c r="K93" s="3"/>
      <c r="L93" s="3"/>
    </row>
    <row r="94" spans="1:12" ht="12.75">
      <c r="A94" s="35"/>
      <c r="B94" s="125" t="s">
        <v>2</v>
      </c>
      <c r="C94" s="127" t="s">
        <v>3</v>
      </c>
      <c r="D94" s="127" t="s">
        <v>4</v>
      </c>
      <c r="E94" s="126" t="s">
        <v>5</v>
      </c>
      <c r="F94" s="52" t="s">
        <v>93</v>
      </c>
      <c r="G94" s="27"/>
      <c r="I94" s="12" t="s">
        <v>2</v>
      </c>
      <c r="J94" s="12" t="s">
        <v>3</v>
      </c>
      <c r="K94" s="12" t="s">
        <v>4</v>
      </c>
      <c r="L94" s="21" t="s">
        <v>5</v>
      </c>
    </row>
    <row r="95" spans="1:12" ht="12.75">
      <c r="A95" s="48"/>
      <c r="B95" s="125"/>
      <c r="C95" s="127" t="s">
        <v>94</v>
      </c>
      <c r="D95" s="127" t="s">
        <v>95</v>
      </c>
      <c r="E95" s="126" t="s">
        <v>6</v>
      </c>
      <c r="F95" s="52" t="s">
        <v>113</v>
      </c>
      <c r="G95" s="27"/>
      <c r="H95" s="6"/>
      <c r="I95" s="12"/>
      <c r="J95" s="12"/>
      <c r="K95" s="12" t="s">
        <v>95</v>
      </c>
      <c r="L95" s="21" t="s">
        <v>0</v>
      </c>
    </row>
    <row r="96" spans="1:12" ht="12.75">
      <c r="A96" s="48"/>
      <c r="B96" s="36"/>
      <c r="C96" s="39"/>
      <c r="D96" s="39"/>
      <c r="E96" s="40"/>
      <c r="F96" s="40"/>
      <c r="G96" s="28"/>
      <c r="H96" s="6"/>
      <c r="I96" s="2"/>
      <c r="J96" s="3"/>
      <c r="K96" s="3"/>
      <c r="L96" s="3"/>
    </row>
    <row r="97" spans="1:12" ht="12.75">
      <c r="A97" s="49" t="s">
        <v>99</v>
      </c>
      <c r="B97" s="36" t="s">
        <v>49</v>
      </c>
      <c r="C97" s="39">
        <v>0</v>
      </c>
      <c r="D97" s="39">
        <v>0</v>
      </c>
      <c r="E97" s="40">
        <f>(C97*D97)</f>
        <v>0</v>
      </c>
      <c r="F97" s="40">
        <f>(E97*0.0046)</f>
        <v>0</v>
      </c>
      <c r="G97" s="28"/>
      <c r="H97" s="7" t="s">
        <v>128</v>
      </c>
      <c r="I97" s="2" t="s">
        <v>49</v>
      </c>
      <c r="J97" s="30"/>
      <c r="K97" s="89">
        <f>(L22)</f>
        <v>0</v>
      </c>
      <c r="L97" s="3">
        <f>(J97*K97)</f>
        <v>0</v>
      </c>
    </row>
    <row r="98" spans="1:12" ht="12.75">
      <c r="A98" s="49"/>
      <c r="B98" s="36"/>
      <c r="C98" s="47"/>
      <c r="D98" s="39"/>
      <c r="E98" s="40"/>
      <c r="F98" s="40"/>
      <c r="G98" s="28"/>
      <c r="H98" s="7"/>
      <c r="I98" s="2"/>
      <c r="J98" s="8"/>
      <c r="K98" s="3"/>
      <c r="L98" s="3"/>
    </row>
    <row r="99" spans="1:12" ht="12.75">
      <c r="A99" s="49" t="s">
        <v>61</v>
      </c>
      <c r="B99" s="36" t="s">
        <v>1</v>
      </c>
      <c r="C99" s="46">
        <v>1</v>
      </c>
      <c r="D99" s="46">
        <v>123.6</v>
      </c>
      <c r="E99" s="40">
        <f>(C99*D99)</f>
        <v>123.6</v>
      </c>
      <c r="F99" s="40">
        <f>(E99*0.0046)</f>
        <v>0.56856</v>
      </c>
      <c r="G99" s="28"/>
      <c r="H99" s="7" t="s">
        <v>61</v>
      </c>
      <c r="I99" s="2" t="s">
        <v>97</v>
      </c>
      <c r="J99" s="30"/>
      <c r="K99" s="30"/>
      <c r="L99" s="3">
        <f>(J99*K99)</f>
        <v>0</v>
      </c>
    </row>
    <row r="100" spans="1:12" ht="12.75">
      <c r="A100" s="49"/>
      <c r="B100" s="36"/>
      <c r="C100" s="47"/>
      <c r="D100" s="39"/>
      <c r="E100" s="40"/>
      <c r="F100" s="40"/>
      <c r="G100" s="28"/>
      <c r="H100" s="7"/>
      <c r="I100" s="2"/>
      <c r="J100" s="54"/>
      <c r="K100" s="54"/>
      <c r="L100" s="3"/>
    </row>
    <row r="101" spans="1:12" ht="12.75">
      <c r="A101" s="49" t="s">
        <v>9</v>
      </c>
      <c r="B101" s="36" t="s">
        <v>10</v>
      </c>
      <c r="C101" s="39">
        <v>4.44</v>
      </c>
      <c r="D101" s="39">
        <v>10</v>
      </c>
      <c r="E101" s="40">
        <f>(C101*D101)</f>
        <v>44.400000000000006</v>
      </c>
      <c r="F101" s="40">
        <f>(E101*0.0046)</f>
        <v>0.20424000000000003</v>
      </c>
      <c r="G101" s="28"/>
      <c r="H101" s="7" t="s">
        <v>9</v>
      </c>
      <c r="I101" s="2" t="s">
        <v>10</v>
      </c>
      <c r="J101" s="30"/>
      <c r="K101" s="30"/>
      <c r="L101" s="3">
        <f>(J101*K101)</f>
        <v>0</v>
      </c>
    </row>
    <row r="102" spans="1:12" ht="12.75">
      <c r="A102" s="49"/>
      <c r="B102" s="36"/>
      <c r="C102" s="39"/>
      <c r="D102" s="39"/>
      <c r="E102" s="40"/>
      <c r="F102" s="40"/>
      <c r="G102" s="28"/>
      <c r="H102" s="7"/>
      <c r="I102" s="2"/>
      <c r="J102" s="3"/>
      <c r="K102" s="3"/>
      <c r="L102" s="3"/>
    </row>
    <row r="103" spans="1:12" ht="12.75">
      <c r="A103" s="49" t="s">
        <v>50</v>
      </c>
      <c r="B103" s="36"/>
      <c r="C103" s="39"/>
      <c r="D103" s="39"/>
      <c r="E103" s="40"/>
      <c r="F103" s="40"/>
      <c r="G103" s="28"/>
      <c r="H103" s="7" t="s">
        <v>50</v>
      </c>
      <c r="I103" s="2"/>
      <c r="J103" s="3"/>
      <c r="K103" s="3"/>
      <c r="L103" s="3"/>
    </row>
    <row r="104" spans="1:12" ht="12.75">
      <c r="A104" s="43" t="s">
        <v>46</v>
      </c>
      <c r="B104" s="36" t="s">
        <v>1</v>
      </c>
      <c r="C104" s="39">
        <v>1</v>
      </c>
      <c r="D104" s="39">
        <v>4.31</v>
      </c>
      <c r="E104" s="40">
        <f>(C104*D104)</f>
        <v>4.31</v>
      </c>
      <c r="F104" s="40">
        <f>(E104*0.0046)</f>
        <v>0.019825999999999996</v>
      </c>
      <c r="G104" s="28"/>
      <c r="H104" s="5" t="s">
        <v>46</v>
      </c>
      <c r="I104" s="2" t="s">
        <v>97</v>
      </c>
      <c r="J104" s="30"/>
      <c r="K104" s="30"/>
      <c r="L104" s="3">
        <f>(J104*K104)</f>
        <v>0</v>
      </c>
    </row>
    <row r="105" spans="1:12" ht="12.75">
      <c r="A105" s="43" t="s">
        <v>47</v>
      </c>
      <c r="B105" s="36" t="s">
        <v>1</v>
      </c>
      <c r="C105" s="39">
        <v>1</v>
      </c>
      <c r="D105" s="39">
        <v>5.93</v>
      </c>
      <c r="E105" s="40">
        <f>(C105*D105)</f>
        <v>5.93</v>
      </c>
      <c r="F105" s="40">
        <f>(E105*0.0046)</f>
        <v>0.027277999999999997</v>
      </c>
      <c r="G105" s="28"/>
      <c r="H105" s="5" t="s">
        <v>47</v>
      </c>
      <c r="I105" s="2" t="s">
        <v>97</v>
      </c>
      <c r="J105" s="30"/>
      <c r="K105" s="30"/>
      <c r="L105" s="3">
        <f>(J105*K105)</f>
        <v>0</v>
      </c>
    </row>
    <row r="106" spans="1:12" ht="12.75">
      <c r="A106" s="43" t="s">
        <v>48</v>
      </c>
      <c r="B106" s="36" t="s">
        <v>1</v>
      </c>
      <c r="C106" s="39">
        <v>1</v>
      </c>
      <c r="D106" s="39">
        <v>31.34</v>
      </c>
      <c r="E106" s="40">
        <f>(C106*D106)</f>
        <v>31.34</v>
      </c>
      <c r="F106" s="40">
        <f>(E106*0.0046)</f>
        <v>0.144164</v>
      </c>
      <c r="G106" s="28"/>
      <c r="H106" s="5" t="s">
        <v>48</v>
      </c>
      <c r="I106" s="2" t="s">
        <v>97</v>
      </c>
      <c r="J106" s="30"/>
      <c r="K106" s="30"/>
      <c r="L106" s="3">
        <f>(J106*K106)</f>
        <v>0</v>
      </c>
    </row>
    <row r="107" spans="1:12" ht="12.75">
      <c r="A107" s="43"/>
      <c r="B107" s="36"/>
      <c r="C107" s="39"/>
      <c r="D107" s="39"/>
      <c r="E107" s="40"/>
      <c r="F107" s="40"/>
      <c r="G107" s="28"/>
      <c r="H107" s="5"/>
      <c r="I107" s="2"/>
      <c r="J107" s="3"/>
      <c r="K107" s="3"/>
      <c r="L107" s="3"/>
    </row>
    <row r="108" spans="1:12" ht="12.75">
      <c r="A108" s="49" t="s">
        <v>51</v>
      </c>
      <c r="B108" s="36"/>
      <c r="C108" s="39"/>
      <c r="D108" s="39"/>
      <c r="E108" s="40"/>
      <c r="F108" s="40"/>
      <c r="G108" s="28"/>
      <c r="H108" s="7" t="s">
        <v>51</v>
      </c>
      <c r="I108" s="2"/>
      <c r="J108" s="3"/>
      <c r="K108" s="3"/>
      <c r="L108" s="3"/>
    </row>
    <row r="109" spans="1:12" ht="12.75">
      <c r="A109" s="43" t="s">
        <v>46</v>
      </c>
      <c r="B109" s="36" t="s">
        <v>1</v>
      </c>
      <c r="C109" s="39">
        <v>1</v>
      </c>
      <c r="D109" s="39">
        <v>5.58</v>
      </c>
      <c r="E109" s="40">
        <f>(C109*D109)</f>
        <v>5.58</v>
      </c>
      <c r="F109" s="40">
        <f>(E109*0.0046)</f>
        <v>0.025668</v>
      </c>
      <c r="G109" s="28"/>
      <c r="H109" s="5" t="s">
        <v>46</v>
      </c>
      <c r="I109" s="2" t="s">
        <v>97</v>
      </c>
      <c r="J109" s="30"/>
      <c r="K109" s="30"/>
      <c r="L109" s="3">
        <f>(J109*K109)</f>
        <v>0</v>
      </c>
    </row>
    <row r="110" spans="1:12" ht="12.75">
      <c r="A110" s="43" t="s">
        <v>47</v>
      </c>
      <c r="B110" s="36" t="s">
        <v>1</v>
      </c>
      <c r="C110" s="39">
        <v>1</v>
      </c>
      <c r="D110" s="39">
        <v>8.91</v>
      </c>
      <c r="E110" s="40">
        <f>(C110*D110)</f>
        <v>8.91</v>
      </c>
      <c r="F110" s="40">
        <f>(E110*0.0046)</f>
        <v>0.040986</v>
      </c>
      <c r="G110" s="28"/>
      <c r="H110" s="5" t="s">
        <v>47</v>
      </c>
      <c r="I110" s="2" t="s">
        <v>97</v>
      </c>
      <c r="J110" s="30"/>
      <c r="K110" s="30"/>
      <c r="L110" s="3">
        <f>(J110*K110)</f>
        <v>0</v>
      </c>
    </row>
    <row r="111" spans="1:12" ht="12.75">
      <c r="A111" s="43" t="s">
        <v>48</v>
      </c>
      <c r="B111" s="36" t="s">
        <v>1</v>
      </c>
      <c r="C111" s="39">
        <v>1</v>
      </c>
      <c r="D111" s="39">
        <v>46.34</v>
      </c>
      <c r="E111" s="40">
        <f>(C111*D111)</f>
        <v>46.34</v>
      </c>
      <c r="F111" s="40">
        <f>(E111*0.0046)</f>
        <v>0.21316400000000002</v>
      </c>
      <c r="G111" s="28"/>
      <c r="H111" s="5" t="s">
        <v>48</v>
      </c>
      <c r="I111" s="2" t="s">
        <v>97</v>
      </c>
      <c r="J111" s="30"/>
      <c r="K111" s="30"/>
      <c r="L111" s="3">
        <f>(J111*K111)</f>
        <v>0</v>
      </c>
    </row>
    <row r="112" spans="1:12" ht="12.75">
      <c r="A112" s="35"/>
      <c r="B112" s="36"/>
      <c r="C112" s="36"/>
      <c r="D112" s="36"/>
      <c r="E112" s="37"/>
      <c r="F112" s="37"/>
      <c r="G112" s="27"/>
      <c r="I112" s="2"/>
      <c r="J112" s="2"/>
      <c r="K112" s="2"/>
      <c r="L112" s="2"/>
    </row>
    <row r="113" spans="1:12" ht="12.75">
      <c r="A113" s="117" t="s">
        <v>12</v>
      </c>
      <c r="B113" s="36"/>
      <c r="C113" s="36"/>
      <c r="D113" s="36"/>
      <c r="E113" s="50">
        <f>SUM(E97:E112)</f>
        <v>270.41</v>
      </c>
      <c r="F113" s="50">
        <f>SUM(F97:F112)</f>
        <v>1.2438859999999998</v>
      </c>
      <c r="G113" s="28"/>
      <c r="H113" s="117" t="s">
        <v>12</v>
      </c>
      <c r="I113" s="36"/>
      <c r="J113" s="36"/>
      <c r="K113" s="36"/>
      <c r="L113" s="50">
        <f>SUM(L97:L112)</f>
        <v>0</v>
      </c>
    </row>
    <row r="114" spans="1:12" ht="12.75">
      <c r="A114" s="35"/>
      <c r="B114" s="36"/>
      <c r="C114" s="36"/>
      <c r="D114" s="36"/>
      <c r="E114" s="37"/>
      <c r="F114" s="37"/>
      <c r="G114" s="27"/>
      <c r="I114" s="2"/>
      <c r="J114" s="2"/>
      <c r="K114" s="2"/>
      <c r="L114" s="2"/>
    </row>
    <row r="115" spans="1:12" ht="12.75">
      <c r="A115" s="42" t="s">
        <v>13</v>
      </c>
      <c r="B115" s="36"/>
      <c r="C115" s="36"/>
      <c r="D115" s="36"/>
      <c r="E115" s="50">
        <f>(E88+E113)</f>
        <v>5756.0593370385</v>
      </c>
      <c r="F115" s="50">
        <f>(F88+F113)</f>
        <v>26.4778729503771</v>
      </c>
      <c r="G115" s="29"/>
      <c r="H115" s="1" t="s">
        <v>13</v>
      </c>
      <c r="I115" s="2"/>
      <c r="J115" s="2"/>
      <c r="K115" s="2"/>
      <c r="L115" s="10">
        <f>(L88+L113)</f>
        <v>0</v>
      </c>
    </row>
    <row r="116" spans="1:12" ht="12.75">
      <c r="A116" s="35"/>
      <c r="B116" s="36"/>
      <c r="C116" s="36"/>
      <c r="D116" s="36"/>
      <c r="E116" s="37"/>
      <c r="F116" s="37"/>
      <c r="G116" s="27"/>
      <c r="I116" s="2"/>
      <c r="J116" s="2"/>
      <c r="K116" s="2"/>
      <c r="L116" s="2"/>
    </row>
    <row r="117" spans="1:12" ht="12.75">
      <c r="A117" s="48" t="s">
        <v>104</v>
      </c>
      <c r="B117" s="2"/>
      <c r="C117" s="2"/>
      <c r="D117" s="2"/>
      <c r="E117" s="15">
        <f>(E22-E88)</f>
        <v>7614.350662961499</v>
      </c>
      <c r="F117" s="15">
        <f>(F22-F88)</f>
        <v>35.0260130496229</v>
      </c>
      <c r="G117" s="29"/>
      <c r="H117" s="1" t="s">
        <v>104</v>
      </c>
      <c r="I117" s="2"/>
      <c r="J117" s="2"/>
      <c r="K117" s="2"/>
      <c r="L117" s="10">
        <f>(L22-L88)</f>
        <v>0</v>
      </c>
    </row>
    <row r="118" spans="1:12" ht="12.75">
      <c r="A118" s="48"/>
      <c r="B118" s="2"/>
      <c r="C118" s="2"/>
      <c r="D118" s="2"/>
      <c r="E118" s="15"/>
      <c r="F118" s="15"/>
      <c r="G118" s="29"/>
      <c r="H118" s="1"/>
      <c r="I118" s="2"/>
      <c r="J118" s="2"/>
      <c r="K118" s="2"/>
      <c r="L118" s="10"/>
    </row>
    <row r="119" spans="1:12" ht="12.75">
      <c r="A119" s="42" t="s">
        <v>105</v>
      </c>
      <c r="B119" s="36"/>
      <c r="C119" s="36"/>
      <c r="D119" s="36"/>
      <c r="E119" s="50">
        <f>(E22-E115)</f>
        <v>7343.9406629615</v>
      </c>
      <c r="F119" s="50">
        <f>(F22-F115)</f>
        <v>33.7821270496229</v>
      </c>
      <c r="G119" s="29"/>
      <c r="H119" s="1" t="s">
        <v>105</v>
      </c>
      <c r="I119" s="2"/>
      <c r="J119" s="2"/>
      <c r="K119" s="2"/>
      <c r="L119" s="10">
        <f>(L22-L115)</f>
        <v>0</v>
      </c>
    </row>
    <row r="120" spans="1:12" ht="12.75">
      <c r="A120" s="1"/>
      <c r="B120" s="2"/>
      <c r="C120" s="2"/>
      <c r="D120" s="2"/>
      <c r="E120" s="15"/>
      <c r="F120" s="15"/>
      <c r="G120" s="29"/>
      <c r="H120" s="64"/>
      <c r="I120" s="2"/>
      <c r="J120" s="2"/>
      <c r="K120" s="2"/>
      <c r="L120" s="10"/>
    </row>
    <row r="121" spans="1:12" ht="12.75">
      <c r="A121" s="6" t="s">
        <v>73</v>
      </c>
      <c r="B121" s="36" t="s">
        <v>119</v>
      </c>
      <c r="C121" s="2"/>
      <c r="D121" s="2"/>
      <c r="E121" s="15">
        <f>(E115/C20)</f>
        <v>0.57560593370385</v>
      </c>
      <c r="F121" s="15">
        <f>(F115)/(C20*0.0046)</f>
        <v>0.57560593370385</v>
      </c>
      <c r="G121" s="29"/>
      <c r="H121" s="64" t="s">
        <v>73</v>
      </c>
      <c r="I121" s="36" t="s">
        <v>119</v>
      </c>
      <c r="J121" s="2"/>
      <c r="K121" s="2"/>
      <c r="L121" s="10" t="e">
        <f>(L115/J20)</f>
        <v>#DIV/0!</v>
      </c>
    </row>
    <row r="122" spans="1:12" ht="12.75">
      <c r="A122" s="1"/>
      <c r="B122" s="36"/>
      <c r="C122" s="2"/>
      <c r="D122" s="2"/>
      <c r="E122" s="15"/>
      <c r="F122" s="116"/>
      <c r="G122" s="15"/>
      <c r="H122" s="24"/>
      <c r="I122" s="36"/>
      <c r="J122" s="2"/>
      <c r="K122" s="2"/>
      <c r="L122" s="10"/>
    </row>
    <row r="123" spans="1:12" ht="12.75">
      <c r="A123" s="1"/>
      <c r="B123" s="2"/>
      <c r="C123" s="2"/>
      <c r="D123" s="2"/>
      <c r="E123" s="15"/>
      <c r="F123" s="15"/>
      <c r="G123" s="15"/>
      <c r="H123" s="1"/>
      <c r="I123" s="2"/>
      <c r="J123" s="2"/>
      <c r="K123" s="2"/>
      <c r="L123" s="10"/>
    </row>
    <row r="124" spans="1:12" s="14" customFormat="1" ht="14.25">
      <c r="A124" s="60" t="s">
        <v>123</v>
      </c>
      <c r="B124" s="61"/>
      <c r="C124" s="61"/>
      <c r="D124" s="61"/>
      <c r="E124" s="62"/>
      <c r="F124" s="62"/>
      <c r="G124" s="62"/>
      <c r="I124" s="61"/>
      <c r="J124" s="61"/>
      <c r="K124" s="61"/>
      <c r="L124" s="63"/>
    </row>
    <row r="125" spans="2:12" ht="12.75"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12" ht="14.25">
      <c r="A126" s="60" t="s">
        <v>122</v>
      </c>
      <c r="B126" s="2"/>
      <c r="C126" s="2"/>
      <c r="D126" s="2"/>
      <c r="E126" s="15"/>
      <c r="F126" s="15"/>
      <c r="G126" s="15"/>
      <c r="H126" s="1"/>
      <c r="I126" s="2"/>
      <c r="J126" s="2"/>
      <c r="K126" s="2"/>
      <c r="L126" s="10"/>
    </row>
    <row r="127" spans="1:12" ht="12.75">
      <c r="A127" s="14" t="s">
        <v>82</v>
      </c>
      <c r="B127" s="2"/>
      <c r="C127" s="2"/>
      <c r="D127" s="2"/>
      <c r="E127" s="15"/>
      <c r="F127" s="15"/>
      <c r="G127" s="15"/>
      <c r="H127" s="1"/>
      <c r="I127" s="2"/>
      <c r="J127" s="2"/>
      <c r="K127" s="2"/>
      <c r="L127" s="10"/>
    </row>
    <row r="128" spans="1:8" ht="12.75">
      <c r="A128" s="113" t="s">
        <v>129</v>
      </c>
      <c r="B128" s="2"/>
      <c r="C128" s="2"/>
      <c r="D128" s="2"/>
      <c r="E128" s="3"/>
      <c r="F128" s="3"/>
      <c r="G128" s="3"/>
      <c r="H128" s="1"/>
    </row>
    <row r="129" spans="1:8" ht="12.75">
      <c r="A129" s="51"/>
      <c r="B129" s="2"/>
      <c r="C129" s="2"/>
      <c r="D129" s="2"/>
      <c r="E129" s="3"/>
      <c r="F129" s="3"/>
      <c r="G129" s="3"/>
      <c r="H129" s="1"/>
    </row>
    <row r="130" spans="1:8" ht="12.75">
      <c r="A130" s="14" t="s">
        <v>130</v>
      </c>
      <c r="B130" s="2"/>
      <c r="C130" s="2"/>
      <c r="D130" s="2"/>
      <c r="E130" s="3"/>
      <c r="F130" s="3"/>
      <c r="G130" s="3"/>
      <c r="H130" s="1"/>
    </row>
    <row r="131" ht="12.75">
      <c r="A131" s="14"/>
    </row>
    <row r="132" spans="1:2" ht="12.75">
      <c r="A132" s="14" t="s">
        <v>134</v>
      </c>
      <c r="B132" s="2"/>
    </row>
    <row r="133" spans="1:2" ht="12.75">
      <c r="A133" t="s">
        <v>32</v>
      </c>
      <c r="B133" s="2"/>
    </row>
  </sheetData>
  <sheetProtection password="C610" sheet="1"/>
  <hyperlinks>
    <hyperlink ref="A128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1" max="255" man="1"/>
  </rowBreaks>
  <ignoredErrors>
    <ignoredError sqref="L90 L12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4" t="s">
        <v>133</v>
      </c>
    </row>
    <row r="9" spans="5:14" ht="15.75">
      <c r="E9" s="136" t="s">
        <v>53</v>
      </c>
      <c r="F9" s="136"/>
      <c r="M9" s="136" t="s">
        <v>54</v>
      </c>
      <c r="N9" s="136"/>
    </row>
    <row r="10" spans="5:16" s="90" customFormat="1" ht="12.75" customHeight="1">
      <c r="E10" s="91"/>
      <c r="L10" s="92"/>
      <c r="M10" s="93"/>
      <c r="N10" s="92"/>
      <c r="O10" s="92"/>
      <c r="P10" s="92"/>
    </row>
    <row r="11" spans="3:16" ht="12.75">
      <c r="C11" s="1"/>
      <c r="D11" s="1"/>
      <c r="E11" s="135" t="s">
        <v>106</v>
      </c>
      <c r="F11" s="135"/>
      <c r="G11" s="1"/>
      <c r="H11" s="1"/>
      <c r="K11" s="1"/>
      <c r="L11" s="12"/>
      <c r="M11" s="135" t="s">
        <v>106</v>
      </c>
      <c r="N11" s="135"/>
      <c r="O11" s="12"/>
      <c r="P11" s="12"/>
    </row>
    <row r="12" spans="3:16" ht="12.75">
      <c r="C12" s="124" t="s">
        <v>75</v>
      </c>
      <c r="D12" s="124"/>
      <c r="E12" s="124"/>
      <c r="F12" s="124"/>
      <c r="G12" s="124"/>
      <c r="H12" s="124"/>
      <c r="K12" s="1" t="s">
        <v>108</v>
      </c>
      <c r="L12" s="12"/>
      <c r="M12" s="12"/>
      <c r="N12" s="12"/>
      <c r="O12" s="12"/>
      <c r="P12" s="12"/>
    </row>
    <row r="13" spans="3:16" ht="12.75">
      <c r="C13" s="1"/>
      <c r="D13" s="1"/>
      <c r="E13" s="135" t="s">
        <v>114</v>
      </c>
      <c r="F13" s="135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9">
        <v>-0.2</v>
      </c>
      <c r="E15" s="69">
        <v>-0.1</v>
      </c>
      <c r="F15" s="12" t="s">
        <v>4</v>
      </c>
      <c r="G15" s="72" t="s">
        <v>83</v>
      </c>
      <c r="H15" s="72" t="s">
        <v>84</v>
      </c>
      <c r="L15" s="69">
        <v>-0.2</v>
      </c>
      <c r="M15" s="69">
        <v>-0.1</v>
      </c>
      <c r="N15" s="12" t="s">
        <v>4</v>
      </c>
      <c r="O15" s="72" t="s">
        <v>83</v>
      </c>
      <c r="P15" s="72" t="s">
        <v>84</v>
      </c>
    </row>
    <row r="16" spans="1:16" ht="13.5" thickBot="1">
      <c r="A16" s="65"/>
      <c r="D16" s="82">
        <f>ROUND((F16*0.8),2)</f>
        <v>1.05</v>
      </c>
      <c r="E16" s="81">
        <f>ROUND((F16*0.9),2)</f>
        <v>1.18</v>
      </c>
      <c r="F16" s="81">
        <f>Budget!D20</f>
        <v>1.31</v>
      </c>
      <c r="G16" s="81">
        <f>ROUND((F16*1.1),2)</f>
        <v>1.44</v>
      </c>
      <c r="H16" s="83">
        <f>ROUND((F16*1.2),2)</f>
        <v>1.57</v>
      </c>
      <c r="L16" s="82">
        <f>ROUND((N16*0.8),2)</f>
        <v>0</v>
      </c>
      <c r="M16" s="81">
        <f>ROUND((N16*0.9),2)</f>
        <v>0</v>
      </c>
      <c r="N16" s="81">
        <f>Budget!K20</f>
        <v>0</v>
      </c>
      <c r="O16" s="81">
        <f>ROUND((N16*1.1),2)</f>
        <v>0</v>
      </c>
      <c r="P16" s="83">
        <f>ROUND((N16*1.2),2)</f>
        <v>0</v>
      </c>
    </row>
    <row r="17" spans="1:16" ht="12.75">
      <c r="A17" s="65"/>
      <c r="B17" s="70">
        <v>-0.2</v>
      </c>
      <c r="C17" s="78">
        <f>(0.8*C19)</f>
        <v>36.800000000000004</v>
      </c>
      <c r="D17" s="94">
        <f>(D16*C17)-Budget!F115</f>
        <v>12.162127049622907</v>
      </c>
      <c r="E17" s="95">
        <f>(E16*C17)-Budget!F115</f>
        <v>16.9461270496229</v>
      </c>
      <c r="F17" s="95">
        <f>(F16*C17)-Budget!F115</f>
        <v>21.730127049622904</v>
      </c>
      <c r="G17" s="95">
        <f>(G16*C17)-Budget!F115</f>
        <v>26.514127049622903</v>
      </c>
      <c r="H17" s="96">
        <f>(H16*C17)-Budget!F115</f>
        <v>31.29812704962291</v>
      </c>
      <c r="J17" s="70">
        <v>-0.2</v>
      </c>
      <c r="K17" s="78">
        <f>(0.8*K19)</f>
        <v>0</v>
      </c>
      <c r="L17" s="94">
        <f>(L16*K17)-Budget!L115</f>
        <v>0</v>
      </c>
      <c r="M17" s="95">
        <f>(M16*K17)-Budget!L115</f>
        <v>0</v>
      </c>
      <c r="N17" s="95">
        <f>(N16*K17)-Budget!L115</f>
        <v>0</v>
      </c>
      <c r="O17" s="95">
        <f>(O16*K17)-Budget!L115</f>
        <v>0</v>
      </c>
      <c r="P17" s="96">
        <f>(P16*K17)-Budget!L115</f>
        <v>0</v>
      </c>
    </row>
    <row r="18" spans="1:16" ht="12.75">
      <c r="A18" s="4"/>
      <c r="B18" s="70">
        <v>-0.1</v>
      </c>
      <c r="C18" s="79">
        <f>(0.9*C19)</f>
        <v>41.4</v>
      </c>
      <c r="D18" s="97">
        <f>(D16*C18)-Budget!F115</f>
        <v>16.992127049622898</v>
      </c>
      <c r="E18" s="98">
        <f>(E16*C18)-Budget!F115</f>
        <v>22.374127049622896</v>
      </c>
      <c r="F18" s="98">
        <f>(F16*C18)-Budget!F115</f>
        <v>27.7561270496229</v>
      </c>
      <c r="G18" s="98">
        <f>(G16*C18)-Budget!F115</f>
        <v>33.138127049622895</v>
      </c>
      <c r="H18" s="99">
        <f>(H16*C18)-Budget!F115</f>
        <v>38.5201270496229</v>
      </c>
      <c r="J18" s="70">
        <v>-0.1</v>
      </c>
      <c r="K18" s="79">
        <f>(0.9*K19)</f>
        <v>0</v>
      </c>
      <c r="L18" s="97">
        <f>(L16*K18)-Budget!L115</f>
        <v>0</v>
      </c>
      <c r="M18" s="98">
        <f>(M16*K18)-Budget!L115</f>
        <v>0</v>
      </c>
      <c r="N18" s="98">
        <f>(N16*K18)-Budget!L115</f>
        <v>0</v>
      </c>
      <c r="O18" s="98">
        <f>(O16*K18)-Budget!L115</f>
        <v>0</v>
      </c>
      <c r="P18" s="99">
        <f>(P16*K18)-Budget!L115</f>
        <v>0</v>
      </c>
    </row>
    <row r="19" spans="1:16" ht="12.75">
      <c r="A19" s="65"/>
      <c r="B19" s="6" t="s">
        <v>76</v>
      </c>
      <c r="C19" s="79">
        <f>(Budget!C20*0.0046)</f>
        <v>46</v>
      </c>
      <c r="D19" s="97">
        <f>(D16*C19)-Budget!F115</f>
        <v>21.822127049622903</v>
      </c>
      <c r="E19" s="98">
        <f>(E16*C19)-Budget!F115</f>
        <v>27.802127049622893</v>
      </c>
      <c r="F19" s="98">
        <f>(F16*C19)-Budget!F115</f>
        <v>33.7821270496229</v>
      </c>
      <c r="G19" s="98">
        <f>(G16*C19)-Budget!F115</f>
        <v>39.76212704962289</v>
      </c>
      <c r="H19" s="99">
        <f>(H16*C19)-Budget!F115</f>
        <v>45.742127049622894</v>
      </c>
      <c r="J19" s="6" t="s">
        <v>76</v>
      </c>
      <c r="K19" s="79">
        <f>Budget!J20</f>
        <v>0</v>
      </c>
      <c r="L19" s="97">
        <f>(L16*K19)-Budget!L115</f>
        <v>0</v>
      </c>
      <c r="M19" s="98">
        <f>(M16*K19)-Budget!L115</f>
        <v>0</v>
      </c>
      <c r="N19" s="98">
        <f>(N16*K19)-Budget!L115</f>
        <v>0</v>
      </c>
      <c r="O19" s="98">
        <f>(O16*K19)-Budget!L115</f>
        <v>0</v>
      </c>
      <c r="P19" s="99">
        <f>(P16*K19)-Budget!L115</f>
        <v>0</v>
      </c>
    </row>
    <row r="20" spans="1:16" ht="12.75">
      <c r="A20" s="65"/>
      <c r="B20" s="73" t="s">
        <v>83</v>
      </c>
      <c r="C20" s="79">
        <f>(1.1*C19)</f>
        <v>50.6</v>
      </c>
      <c r="D20" s="97">
        <f>(D16*C20)-Budget!F115</f>
        <v>26.6521270496229</v>
      </c>
      <c r="E20" s="98">
        <f>(E16*C20)-Budget!F115</f>
        <v>33.230127049622894</v>
      </c>
      <c r="F20" s="98">
        <f>(F16*C20)-Budget!F115</f>
        <v>39.8081270496229</v>
      </c>
      <c r="G20" s="98">
        <f>(G16*C20)-Budget!F115</f>
        <v>46.3861270496229</v>
      </c>
      <c r="H20" s="99">
        <f>(H16*C20)-Budget!F115</f>
        <v>52.9641270496229</v>
      </c>
      <c r="J20" s="73" t="s">
        <v>83</v>
      </c>
      <c r="K20" s="79">
        <f>(1.1*K19)</f>
        <v>0</v>
      </c>
      <c r="L20" s="97">
        <f>(L16*K20)-Budget!L115</f>
        <v>0</v>
      </c>
      <c r="M20" s="98">
        <f>(M16*K20)-Budget!L115</f>
        <v>0</v>
      </c>
      <c r="N20" s="98">
        <f>(N16*K20)-Budget!L115</f>
        <v>0</v>
      </c>
      <c r="O20" s="98">
        <f>(O16*K20)-Budget!L115</f>
        <v>0</v>
      </c>
      <c r="P20" s="99">
        <f>(P16*K20)-Budget!L115</f>
        <v>0</v>
      </c>
    </row>
    <row r="21" spans="2:16" ht="13.5" thickBot="1">
      <c r="B21" s="73" t="s">
        <v>84</v>
      </c>
      <c r="C21" s="80">
        <f>(1.2*C19)</f>
        <v>55.199999999999996</v>
      </c>
      <c r="D21" s="100">
        <f>(D16*C21)-Budget!F115</f>
        <v>31.4821270496229</v>
      </c>
      <c r="E21" s="101">
        <f>(E16*C21)-Budget!F115</f>
        <v>38.65812704962289</v>
      </c>
      <c r="F21" s="101">
        <f>(F16*C21)-Budget!F115</f>
        <v>45.83412704962289</v>
      </c>
      <c r="G21" s="101">
        <f>(G16*C21)-Budget!F115</f>
        <v>53.01012704962288</v>
      </c>
      <c r="H21" s="102">
        <f>(H16*C21)-Budget!F115</f>
        <v>60.1861270496229</v>
      </c>
      <c r="J21" s="73" t="s">
        <v>84</v>
      </c>
      <c r="K21" s="80">
        <f>(1.2*K19)</f>
        <v>0</v>
      </c>
      <c r="L21" s="100">
        <f>(L16*K21)-Budget!L115</f>
        <v>0</v>
      </c>
      <c r="M21" s="101">
        <f>(M16*K21)-Budget!L115</f>
        <v>0</v>
      </c>
      <c r="N21" s="101">
        <f>(N16*K21)-Budget!L115</f>
        <v>0</v>
      </c>
      <c r="O21" s="101">
        <f>(O16*K21)-Budget!L115</f>
        <v>0</v>
      </c>
      <c r="P21" s="102">
        <f>(P16*K21)-Budget!L115</f>
        <v>0</v>
      </c>
    </row>
    <row r="26" spans="3:14" ht="12.75">
      <c r="C26" s="1"/>
      <c r="D26" s="1"/>
      <c r="E26" s="135" t="s">
        <v>107</v>
      </c>
      <c r="F26" s="135"/>
      <c r="K26" s="1"/>
      <c r="L26" s="12"/>
      <c r="M26" s="135" t="s">
        <v>107</v>
      </c>
      <c r="N26" s="135"/>
    </row>
    <row r="27" spans="3:14" ht="12.75">
      <c r="C27" s="1" t="s">
        <v>74</v>
      </c>
      <c r="D27" s="1"/>
      <c r="E27" s="1"/>
      <c r="F27" s="1"/>
      <c r="K27" s="1" t="s">
        <v>74</v>
      </c>
      <c r="L27" s="12"/>
      <c r="M27" s="12"/>
      <c r="N27" s="12"/>
    </row>
    <row r="28" spans="3:16" ht="12.75">
      <c r="C28" s="1"/>
      <c r="D28" s="1"/>
      <c r="E28" s="135" t="s">
        <v>114</v>
      </c>
      <c r="F28" s="135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9">
        <v>-0.2</v>
      </c>
      <c r="E30" s="69">
        <v>-0.1</v>
      </c>
      <c r="F30" s="12" t="s">
        <v>4</v>
      </c>
      <c r="G30" s="72" t="s">
        <v>83</v>
      </c>
      <c r="H30" s="72" t="s">
        <v>84</v>
      </c>
      <c r="L30" s="69">
        <v>-0.2</v>
      </c>
      <c r="M30" s="69">
        <v>-0.1</v>
      </c>
      <c r="N30" s="12" t="s">
        <v>4</v>
      </c>
      <c r="O30" s="72" t="s">
        <v>83</v>
      </c>
      <c r="P30" s="72" t="s">
        <v>84</v>
      </c>
    </row>
    <row r="31" spans="4:16" ht="13.5" thickBot="1">
      <c r="D31" s="86">
        <f>ROUND((F31*0.8),2)</f>
        <v>1.05</v>
      </c>
      <c r="E31" s="81">
        <f>ROUND((F31*0.9),2)</f>
        <v>1.18</v>
      </c>
      <c r="F31" s="81">
        <f>Budget!D20</f>
        <v>1.31</v>
      </c>
      <c r="G31" s="84">
        <f>ROUND((F31*1.1),2)</f>
        <v>1.44</v>
      </c>
      <c r="H31" s="85">
        <f>ROUND((F31*1.2),2)</f>
        <v>1.57</v>
      </c>
      <c r="L31" s="86">
        <f>ROUND((N31*0.8),2)</f>
        <v>0</v>
      </c>
      <c r="M31" s="81">
        <f>ROUND((N31*0.9),2)</f>
        <v>0</v>
      </c>
      <c r="N31" s="81">
        <f>Budget!K20</f>
        <v>0</v>
      </c>
      <c r="O31" s="84">
        <f>ROUND((N31*1.1),2)</f>
        <v>0</v>
      </c>
      <c r="P31" s="85">
        <f>ROUND((N31*1.2),2)</f>
        <v>0</v>
      </c>
    </row>
    <row r="32" spans="2:16" ht="12.75">
      <c r="B32" s="70">
        <v>-0.2</v>
      </c>
      <c r="C32" s="66">
        <f>(0.8*C34)</f>
        <v>21.182298360301683</v>
      </c>
      <c r="D32" s="103">
        <f>(C32/D31)</f>
        <v>20.173617486001604</v>
      </c>
      <c r="E32" s="104">
        <f>(C32/E31)</f>
        <v>17.95110030534041</v>
      </c>
      <c r="F32" s="104">
        <f>(C32/F31)</f>
        <v>16.169693404810445</v>
      </c>
      <c r="G32" s="104">
        <f>(C32/G31)</f>
        <v>14.70992941687617</v>
      </c>
      <c r="H32" s="105">
        <f>(C32/H31)</f>
        <v>13.491909783631645</v>
      </c>
      <c r="J32" s="70">
        <v>-0.2</v>
      </c>
      <c r="K32" s="66">
        <f>(0.8*K34)</f>
        <v>0</v>
      </c>
      <c r="L32" s="103" t="e">
        <f>(K32/L31)</f>
        <v>#DIV/0!</v>
      </c>
      <c r="M32" s="104" t="e">
        <f>(K32/M31)</f>
        <v>#DIV/0!</v>
      </c>
      <c r="N32" s="104" t="e">
        <f>(K32/N31)</f>
        <v>#DIV/0!</v>
      </c>
      <c r="O32" s="104" t="e">
        <f>(K32/O31)</f>
        <v>#DIV/0!</v>
      </c>
      <c r="P32" s="105" t="e">
        <f>(K32/P31)</f>
        <v>#DIV/0!</v>
      </c>
    </row>
    <row r="33" spans="2:16" ht="12.75">
      <c r="B33" s="70">
        <v>-0.1</v>
      </c>
      <c r="C33" s="67">
        <f>(0.9*C34)</f>
        <v>23.830085655339392</v>
      </c>
      <c r="D33" s="106">
        <f>(C33/D31)</f>
        <v>22.6953196717518</v>
      </c>
      <c r="E33" s="107">
        <f>(C33/E31)</f>
        <v>20.19498784350796</v>
      </c>
      <c r="F33" s="107">
        <f>(C33/F31)</f>
        <v>18.19090508041175</v>
      </c>
      <c r="G33" s="107">
        <f>(C33/G31)</f>
        <v>16.54867059398569</v>
      </c>
      <c r="H33" s="108">
        <f>(C33/H31)</f>
        <v>15.1783985065856</v>
      </c>
      <c r="J33" s="70">
        <v>-0.1</v>
      </c>
      <c r="K33" s="67">
        <f>(0.9*K34)</f>
        <v>0</v>
      </c>
      <c r="L33" s="106" t="e">
        <f>(K33/L31)</f>
        <v>#DIV/0!</v>
      </c>
      <c r="M33" s="107" t="e">
        <f>(K33/M31)</f>
        <v>#DIV/0!</v>
      </c>
      <c r="N33" s="107" t="e">
        <f>(K33/N31)</f>
        <v>#DIV/0!</v>
      </c>
      <c r="O33" s="107" t="e">
        <f>(K33/O31)</f>
        <v>#DIV/0!</v>
      </c>
      <c r="P33" s="108" t="e">
        <f>(K33/P31)</f>
        <v>#DIV/0!</v>
      </c>
    </row>
    <row r="34" spans="2:16" ht="12.75">
      <c r="B34" s="6" t="s">
        <v>13</v>
      </c>
      <c r="C34" s="67">
        <f>Budget!F115</f>
        <v>26.4778729503771</v>
      </c>
      <c r="D34" s="106">
        <f>(C34/D31)</f>
        <v>25.217021857502</v>
      </c>
      <c r="E34" s="107">
        <f>(C34/E31)</f>
        <v>22.438875381675512</v>
      </c>
      <c r="F34" s="107">
        <f>(C34/F31)</f>
        <v>20.212116756013053</v>
      </c>
      <c r="G34" s="107">
        <f>(C34/G31)</f>
        <v>18.38741177109521</v>
      </c>
      <c r="H34" s="108">
        <f>(C34/H31)</f>
        <v>16.864887229539555</v>
      </c>
      <c r="J34" s="6" t="s">
        <v>13</v>
      </c>
      <c r="K34" s="67">
        <f>Budget!L115</f>
        <v>0</v>
      </c>
      <c r="L34" s="106" t="e">
        <f>(K34/L31)</f>
        <v>#DIV/0!</v>
      </c>
      <c r="M34" s="107" t="e">
        <f>(K34/M31)</f>
        <v>#DIV/0!</v>
      </c>
      <c r="N34" s="107" t="e">
        <f>(K34/N31)</f>
        <v>#DIV/0!</v>
      </c>
      <c r="O34" s="107" t="e">
        <f>(K34/O31)</f>
        <v>#DIV/0!</v>
      </c>
      <c r="P34" s="108" t="e">
        <f>(K34/P31)</f>
        <v>#DIV/0!</v>
      </c>
    </row>
    <row r="35" spans="2:16" ht="12.75">
      <c r="B35" s="73" t="s">
        <v>83</v>
      </c>
      <c r="C35" s="67">
        <f>(1.1*C34)</f>
        <v>29.125660245414814</v>
      </c>
      <c r="D35" s="106">
        <f>(C35/D31)</f>
        <v>27.7387240432522</v>
      </c>
      <c r="E35" s="107">
        <f>(C35/E31)</f>
        <v>24.682762919843064</v>
      </c>
      <c r="F35" s="107">
        <f>(C35/F31)</f>
        <v>22.23332843161436</v>
      </c>
      <c r="G35" s="107">
        <f>(C35/G31)</f>
        <v>20.22615294820473</v>
      </c>
      <c r="H35" s="108">
        <f>(C35/H31)</f>
        <v>18.551375952493512</v>
      </c>
      <c r="J35" s="73" t="s">
        <v>83</v>
      </c>
      <c r="K35" s="67">
        <f>(1.1*K34)</f>
        <v>0</v>
      </c>
      <c r="L35" s="106" t="e">
        <f>(K35/L31)</f>
        <v>#DIV/0!</v>
      </c>
      <c r="M35" s="107" t="e">
        <f>(K35/M31)</f>
        <v>#DIV/0!</v>
      </c>
      <c r="N35" s="107" t="e">
        <f>(K35/N31)</f>
        <v>#DIV/0!</v>
      </c>
      <c r="O35" s="107" t="e">
        <f>(K35/O31)</f>
        <v>#DIV/0!</v>
      </c>
      <c r="P35" s="108" t="e">
        <f>(K35/P31)</f>
        <v>#DIV/0!</v>
      </c>
    </row>
    <row r="36" spans="2:16" ht="13.5" thickBot="1">
      <c r="B36" s="73" t="s">
        <v>84</v>
      </c>
      <c r="C36" s="68">
        <f>(1.2*C34)</f>
        <v>31.77344754045252</v>
      </c>
      <c r="D36" s="109">
        <f>(C36/D31)</f>
        <v>30.260426229002398</v>
      </c>
      <c r="E36" s="110">
        <f>(C36/E31)</f>
        <v>26.92665045801061</v>
      </c>
      <c r="F36" s="110">
        <f>(C36/F31)</f>
        <v>24.25454010721566</v>
      </c>
      <c r="G36" s="110">
        <f>(C36/G31)</f>
        <v>22.06489412531425</v>
      </c>
      <c r="H36" s="111">
        <f>(C36/H31)</f>
        <v>20.237864675447465</v>
      </c>
      <c r="J36" s="73" t="s">
        <v>84</v>
      </c>
      <c r="K36" s="68">
        <f>(1.2*K34)</f>
        <v>0</v>
      </c>
      <c r="L36" s="109" t="e">
        <f>(K36/L31)</f>
        <v>#DIV/0!</v>
      </c>
      <c r="M36" s="110" t="e">
        <f>(K36/M31)</f>
        <v>#DIV/0!</v>
      </c>
      <c r="N36" s="110" t="e">
        <f>(K36/N31)</f>
        <v>#DIV/0!</v>
      </c>
      <c r="O36" s="110" t="e">
        <f>(K36/O31)</f>
        <v>#DIV/0!</v>
      </c>
      <c r="P36" s="111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6"/>
  <sheetViews>
    <sheetView zoomScale="85" zoomScaleNormal="85" zoomScalePageLayoutView="0" workbookViewId="0" topLeftCell="A1">
      <selection activeCell="H46" sqref="H46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9" max="9" width="10.7109375" style="0" customWidth="1"/>
    <col min="10" max="10" width="13.00390625" style="2" customWidth="1"/>
  </cols>
  <sheetData>
    <row r="8" spans="1:2" ht="15.75">
      <c r="A8" s="134" t="s">
        <v>133</v>
      </c>
      <c r="B8" s="2"/>
    </row>
    <row r="9" spans="1:2" ht="15.75">
      <c r="A9" s="134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112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115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12.75">
      <c r="A14" t="s">
        <v>79</v>
      </c>
      <c r="B14" s="7"/>
      <c r="C14" s="71">
        <v>0.18</v>
      </c>
      <c r="D14" s="71">
        <v>0.14</v>
      </c>
      <c r="E14" s="71">
        <v>0.55</v>
      </c>
      <c r="F14" s="71">
        <v>0.47</v>
      </c>
      <c r="G14" s="71">
        <v>0.06</v>
      </c>
      <c r="H14" s="3">
        <v>1</v>
      </c>
      <c r="I14" s="13">
        <f>SUM(C14:G14)/H14</f>
        <v>1.4000000000000001</v>
      </c>
      <c r="J14" s="128">
        <f>(I14*0.0046)</f>
        <v>0.00644</v>
      </c>
    </row>
    <row r="15" spans="1:10" ht="12.75">
      <c r="A15" t="s">
        <v>79</v>
      </c>
      <c r="B15" s="7"/>
      <c r="C15" s="71">
        <v>0.18</v>
      </c>
      <c r="D15" s="71">
        <v>0.14</v>
      </c>
      <c r="E15" s="71">
        <v>0.55</v>
      </c>
      <c r="F15" s="71">
        <v>0.47</v>
      </c>
      <c r="G15" s="71">
        <v>0.06</v>
      </c>
      <c r="H15" s="3">
        <v>1</v>
      </c>
      <c r="I15" s="13">
        <f>SUM(C15:G15)*H15</f>
        <v>1.4000000000000001</v>
      </c>
      <c r="J15" s="128">
        <f aca="true" t="shared" si="0" ref="J15:J23">(I15*0.0046)</f>
        <v>0.00644</v>
      </c>
    </row>
    <row r="16" spans="1:10" ht="12.75">
      <c r="A16" s="14" t="s">
        <v>77</v>
      </c>
      <c r="B16" t="s">
        <v>78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28">
        <f t="shared" si="0"/>
        <v>0.032062</v>
      </c>
    </row>
    <row r="17" spans="1:10" ht="12.75">
      <c r="A17" t="s">
        <v>29</v>
      </c>
      <c r="B17" s="7" t="s">
        <v>126</v>
      </c>
      <c r="C17" s="71">
        <v>2.94</v>
      </c>
      <c r="D17" s="71">
        <v>2.78</v>
      </c>
      <c r="E17" s="71">
        <v>3.18</v>
      </c>
      <c r="F17" s="71">
        <v>2.45</v>
      </c>
      <c r="G17" s="71">
        <v>0.76</v>
      </c>
      <c r="H17" s="3">
        <v>1</v>
      </c>
      <c r="I17" s="13">
        <f>SUM(C17:G17)*H17</f>
        <v>12.110000000000001</v>
      </c>
      <c r="J17" s="128">
        <f t="shared" si="0"/>
        <v>0.055706000000000006</v>
      </c>
    </row>
    <row r="18" spans="1:10" ht="12.75">
      <c r="A18" t="s">
        <v>79</v>
      </c>
      <c r="B18" t="s">
        <v>98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28">
        <f t="shared" si="0"/>
        <v>0.013340000000000001</v>
      </c>
    </row>
    <row r="19" spans="1:10" ht="12.75">
      <c r="A19" t="s">
        <v>79</v>
      </c>
      <c r="B19" t="s">
        <v>98</v>
      </c>
      <c r="C19" s="13">
        <v>1.76</v>
      </c>
      <c r="D19" s="13">
        <v>1.02</v>
      </c>
      <c r="E19" s="13">
        <v>1.09</v>
      </c>
      <c r="F19" s="13">
        <v>0.84</v>
      </c>
      <c r="G19" s="13">
        <v>1.07</v>
      </c>
      <c r="H19" s="3">
        <v>2</v>
      </c>
      <c r="I19" s="13">
        <f>SUM(C19:G19)/H19</f>
        <v>2.89</v>
      </c>
      <c r="J19" s="128">
        <f t="shared" si="0"/>
        <v>0.013294</v>
      </c>
    </row>
    <row r="20" spans="1:10" ht="12.75">
      <c r="A20" t="s">
        <v>79</v>
      </c>
      <c r="B20" t="s">
        <v>98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>SUM(C20:G20)/H20</f>
        <v>2.89</v>
      </c>
      <c r="J20" s="128">
        <f t="shared" si="0"/>
        <v>0.013294</v>
      </c>
    </row>
    <row r="21" spans="1:10" ht="12.75">
      <c r="A21" s="14" t="s">
        <v>77</v>
      </c>
      <c r="B21" t="s">
        <v>80</v>
      </c>
      <c r="C21" s="13">
        <v>3.65</v>
      </c>
      <c r="D21" s="13">
        <v>2.18</v>
      </c>
      <c r="E21" s="13">
        <v>4.35</v>
      </c>
      <c r="F21" s="13">
        <v>4.6</v>
      </c>
      <c r="G21" s="13">
        <v>2.1</v>
      </c>
      <c r="H21" s="3">
        <v>1</v>
      </c>
      <c r="I21" s="13">
        <f>SUM(C21:G21)/H21</f>
        <v>16.88</v>
      </c>
      <c r="J21" s="128">
        <f t="shared" si="0"/>
        <v>0.077648</v>
      </c>
    </row>
    <row r="22" spans="1:10" ht="12.75">
      <c r="A22" t="s">
        <v>29</v>
      </c>
      <c r="B22" t="s">
        <v>120</v>
      </c>
      <c r="C22" s="13">
        <v>2.08</v>
      </c>
      <c r="D22" s="13">
        <v>1.53</v>
      </c>
      <c r="E22" s="13">
        <v>5.04</v>
      </c>
      <c r="F22" s="13">
        <v>3.88</v>
      </c>
      <c r="G22" s="13">
        <v>0.7</v>
      </c>
      <c r="H22" s="3">
        <v>1</v>
      </c>
      <c r="I22" s="13">
        <f>SUM(C22:G22)*H22</f>
        <v>13.23</v>
      </c>
      <c r="J22" s="128">
        <f t="shared" si="0"/>
        <v>0.060858</v>
      </c>
    </row>
    <row r="23" spans="1:10" ht="12.75">
      <c r="A23" s="14" t="s">
        <v>111</v>
      </c>
      <c r="B23" t="s">
        <v>81</v>
      </c>
      <c r="C23" s="13">
        <v>0.18</v>
      </c>
      <c r="D23" s="13">
        <v>0.32</v>
      </c>
      <c r="E23" s="13">
        <v>0.61</v>
      </c>
      <c r="F23" s="13">
        <v>0.25</v>
      </c>
      <c r="G23" s="13">
        <v>0.03</v>
      </c>
      <c r="H23" s="3">
        <v>1</v>
      </c>
      <c r="I23" s="13">
        <f>SUM(C23:G23)/H23</f>
        <v>1.39</v>
      </c>
      <c r="J23" s="128">
        <f t="shared" si="0"/>
        <v>0.0063939999999999995</v>
      </c>
    </row>
    <row r="24" spans="1:10" ht="12.75">
      <c r="A24" t="s">
        <v>30</v>
      </c>
      <c r="C24" s="13" t="s">
        <v>17</v>
      </c>
      <c r="D24" s="13"/>
      <c r="E24" s="13"/>
      <c r="F24" s="13">
        <f>SUM(F14:F23)*0.15</f>
        <v>2.5305</v>
      </c>
      <c r="G24" s="13"/>
      <c r="H24" s="13"/>
      <c r="I24" s="13"/>
      <c r="J24" s="128">
        <f>(F24*0.0046)</f>
        <v>0.0116403</v>
      </c>
    </row>
    <row r="25" spans="3:10" ht="12.75">
      <c r="C25" s="13"/>
      <c r="D25" s="13"/>
      <c r="E25" s="13"/>
      <c r="F25" s="13"/>
      <c r="G25" s="13"/>
      <c r="H25" s="13"/>
      <c r="I25" s="13"/>
      <c r="J25" s="128"/>
    </row>
    <row r="26" spans="1:10" ht="12.75">
      <c r="A26" t="s">
        <v>31</v>
      </c>
      <c r="C26" s="13">
        <f>SUM(C14:C23)</f>
        <v>14.49</v>
      </c>
      <c r="D26" s="13">
        <f>SUM(D14:D23)</f>
        <v>10.239999999999998</v>
      </c>
      <c r="E26" s="13">
        <f>SUM(E14:E23)</f>
        <v>19.52</v>
      </c>
      <c r="F26" s="13">
        <f>SUM(F14:F24)</f>
        <v>19.4005</v>
      </c>
      <c r="G26" s="13">
        <f>SUM(G14:G25)</f>
        <v>6.720000000000001</v>
      </c>
      <c r="H26" s="13"/>
      <c r="I26" s="13">
        <f>SUM(C26:G26)</f>
        <v>70.3705</v>
      </c>
      <c r="J26" s="128">
        <f>(I26*0.0046)</f>
        <v>0.3237043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C610" sheet="1"/>
  <printOptions/>
  <pageMargins left="0.75" right="0.75" top="1" bottom="1" header="0.5" footer="0.5"/>
  <pageSetup orientation="landscape" r:id="rId2"/>
  <ignoredErrors>
    <ignoredError sqref="I16:I17 I15 I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Lorre Kolb</cp:lastModifiedBy>
  <cp:lastPrinted>2009-03-20T20:26:20Z</cp:lastPrinted>
  <dcterms:created xsi:type="dcterms:W3CDTF">2006-06-24T15:43:23Z</dcterms:created>
  <dcterms:modified xsi:type="dcterms:W3CDTF">2020-12-14T21:40:24Z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